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13_ncr:1_{0DA58E58-A094-4C6B-A928-9717F5095FAE}" xr6:coauthVersionLast="45" xr6:coauthVersionMax="45" xr10:uidLastSave="{00000000-0000-0000-0000-000000000000}"/>
  <workbookProtection workbookAlgorithmName="SHA-512" workbookHashValue="JtPC7+OhuVQNHZLoy4lakqnBB+0wWjXE1vjXBWOT9Wm9ozhpy5LxhvNVcM07W1n+rA8zhd9vDsBC3xip26IhXQ==" workbookSaltValue="bIX+sLWg/LWnxEuF1iqOpA==" workbookSpinCount="100000" lockStructure="1"/>
  <bookViews>
    <workbookView xWindow="-108" yWindow="-108" windowWidth="23256" windowHeight="12576" activeTab="11" xr2:uid="{00000000-000D-0000-FFFF-FFFF00000000}"/>
  </bookViews>
  <sheets>
    <sheet name="09-10" sheetId="7" r:id="rId1"/>
    <sheet name="10-11" sheetId="6" r:id="rId2"/>
    <sheet name="11-12" sheetId="5" r:id="rId3"/>
    <sheet name="12-13" sheetId="4" r:id="rId4"/>
    <sheet name="13-14" sheetId="2" r:id="rId5"/>
    <sheet name="14-15 " sheetId="3" r:id="rId6"/>
    <sheet name="15-16" sheetId="1" r:id="rId7"/>
    <sheet name="16-17" sheetId="8" r:id="rId8"/>
    <sheet name="17-18" sheetId="9" r:id="rId9"/>
    <sheet name="18-19" sheetId="10" r:id="rId10"/>
    <sheet name="19-20" sheetId="11" r:id="rId11"/>
    <sheet name="20-21" sheetId="12" r:id="rId12"/>
  </sheets>
  <definedNames>
    <definedName name="_xlnm.Print_Area" localSheetId="6">'15-16'!$A$1:$AF$125</definedName>
    <definedName name="_xlnm.Print_Area" localSheetId="7">'16-17'!$A$1:$AF$162</definedName>
    <definedName name="_xlnm.Print_Area" localSheetId="8">'17-18'!$A$97:$AF$126</definedName>
    <definedName name="_xlnm.Print_Area" localSheetId="9">'18-19'!$A$49:$AJ$77</definedName>
    <definedName name="_xlnm.Print_Titles" localSheetId="0">'09-10'!$3:$5</definedName>
    <definedName name="_xlnm.Print_Titles" localSheetId="1">'10-11'!$3:$5</definedName>
    <definedName name="_xlnm.Print_Titles" localSheetId="2">'11-12'!$3:$5</definedName>
    <definedName name="_xlnm.Print_Titles" localSheetId="3">'12-13'!$3:$5</definedName>
    <definedName name="_xlnm.Print_Titles" localSheetId="4">'13-14'!$3:$5</definedName>
    <definedName name="_xlnm.Print_Titles" localSheetId="5">'14-15 '!$3:$5</definedName>
    <definedName name="_xlnm.Print_Titles" localSheetId="6">'15-16'!$3:$5</definedName>
    <definedName name="_xlnm.Print_Titles" localSheetId="7">'16-17'!$1:$5</definedName>
    <definedName name="_xlnm.Print_Titles" localSheetId="8">'17-18'!$1:$5</definedName>
    <definedName name="_xlnm.Print_Titles" localSheetId="9">'18-19'!$1:$5</definedName>
    <definedName name="_xlnm.Print_Titles" localSheetId="10">'19-20'!$1:$5</definedName>
    <definedName name="_xlnm.Print_Titles" localSheetId="11">'20-21'!$1:$5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45" i="12" l="1"/>
  <c r="Z145" i="12"/>
  <c r="Y145" i="12"/>
  <c r="T145" i="12"/>
  <c r="S145" i="12"/>
  <c r="Q145" i="12"/>
  <c r="M145" i="12"/>
  <c r="L145" i="12"/>
  <c r="K145" i="12"/>
  <c r="R145" i="12" s="1"/>
  <c r="J145" i="12"/>
  <c r="X145" i="12" s="1"/>
  <c r="I145" i="12"/>
  <c r="Y144" i="12"/>
  <c r="X144" i="12"/>
  <c r="R144" i="12"/>
  <c r="P144" i="12"/>
  <c r="M144" i="12"/>
  <c r="L144" i="12"/>
  <c r="Z144" i="12" s="1"/>
  <c r="K144" i="12"/>
  <c r="J144" i="12"/>
  <c r="Q144" i="12" s="1"/>
  <c r="I144" i="12"/>
  <c r="W144" i="12" s="1"/>
  <c r="X143" i="12"/>
  <c r="W143" i="12"/>
  <c r="R143" i="12"/>
  <c r="Q143" i="12"/>
  <c r="M143" i="12"/>
  <c r="T143" i="12" s="1"/>
  <c r="L143" i="12"/>
  <c r="K143" i="12"/>
  <c r="Y143" i="12" s="1"/>
  <c r="J143" i="12"/>
  <c r="I143" i="12"/>
  <c r="P143" i="12" s="1"/>
  <c r="AA142" i="12"/>
  <c r="Z142" i="12"/>
  <c r="W142" i="12"/>
  <c r="T142" i="12"/>
  <c r="Q142" i="12"/>
  <c r="P142" i="12"/>
  <c r="M142" i="12"/>
  <c r="L142" i="12"/>
  <c r="S142" i="12" s="1"/>
  <c r="K142" i="12"/>
  <c r="J142" i="12"/>
  <c r="X142" i="12" s="1"/>
  <c r="I142" i="12"/>
  <c r="Z141" i="12"/>
  <c r="Y141" i="12"/>
  <c r="T141" i="12"/>
  <c r="S141" i="12"/>
  <c r="P141" i="12"/>
  <c r="M141" i="12"/>
  <c r="AA141" i="12" s="1"/>
  <c r="L141" i="12"/>
  <c r="K141" i="12"/>
  <c r="R141" i="12" s="1"/>
  <c r="J141" i="12"/>
  <c r="I141" i="12"/>
  <c r="W141" i="12" s="1"/>
  <c r="Y140" i="12"/>
  <c r="T140" i="12"/>
  <c r="R140" i="12"/>
  <c r="M140" i="12"/>
  <c r="AA140" i="12" s="1"/>
  <c r="L140" i="12"/>
  <c r="K140" i="12"/>
  <c r="J140" i="12"/>
  <c r="I140" i="12"/>
  <c r="AB137" i="12"/>
  <c r="X137" i="12"/>
  <c r="U137" i="12"/>
  <c r="T137" i="12"/>
  <c r="S137" i="12"/>
  <c r="P137" i="12"/>
  <c r="N137" i="12"/>
  <c r="M137" i="12"/>
  <c r="AA137" i="12" s="1"/>
  <c r="L137" i="12"/>
  <c r="Z137" i="12" s="1"/>
  <c r="K137" i="12"/>
  <c r="J137" i="12"/>
  <c r="Q137" i="12" s="1"/>
  <c r="I137" i="12"/>
  <c r="W137" i="12" s="1"/>
  <c r="Z136" i="12"/>
  <c r="X136" i="12"/>
  <c r="W136" i="12"/>
  <c r="R136" i="12"/>
  <c r="Q136" i="12"/>
  <c r="N136" i="12"/>
  <c r="M136" i="12"/>
  <c r="T136" i="12" s="1"/>
  <c r="L136" i="12"/>
  <c r="S136" i="12" s="1"/>
  <c r="K136" i="12"/>
  <c r="Y136" i="12" s="1"/>
  <c r="J136" i="12"/>
  <c r="I136" i="12"/>
  <c r="P136" i="12" s="1"/>
  <c r="Z135" i="12"/>
  <c r="X135" i="12"/>
  <c r="T135" i="12"/>
  <c r="S135" i="12"/>
  <c r="P135" i="12"/>
  <c r="N135" i="12"/>
  <c r="U135" i="12" s="1"/>
  <c r="M135" i="12"/>
  <c r="AA135" i="12" s="1"/>
  <c r="L135" i="12"/>
  <c r="K135" i="12"/>
  <c r="R135" i="12" s="1"/>
  <c r="J135" i="12"/>
  <c r="Q135" i="12" s="1"/>
  <c r="I135" i="12"/>
  <c r="W135" i="12" s="1"/>
  <c r="I134" i="12"/>
  <c r="P134" i="12" s="1"/>
  <c r="T131" i="12"/>
  <c r="S131" i="12"/>
  <c r="M131" i="12"/>
  <c r="AA131" i="12" s="1"/>
  <c r="L131" i="12"/>
  <c r="Z131" i="12" s="1"/>
  <c r="J131" i="12"/>
  <c r="Q131" i="12" s="1"/>
  <c r="F131" i="12"/>
  <c r="E131" i="12"/>
  <c r="D131" i="12"/>
  <c r="K131" i="12" s="1"/>
  <c r="C131" i="12"/>
  <c r="B131" i="12"/>
  <c r="I131" i="12" s="1"/>
  <c r="Y130" i="12"/>
  <c r="S130" i="12"/>
  <c r="R130" i="12"/>
  <c r="L130" i="12"/>
  <c r="Z130" i="12" s="1"/>
  <c r="F130" i="12"/>
  <c r="M130" i="12" s="1"/>
  <c r="E130" i="12"/>
  <c r="D130" i="12"/>
  <c r="K130" i="12" s="1"/>
  <c r="C130" i="12"/>
  <c r="J130" i="12" s="1"/>
  <c r="B130" i="12"/>
  <c r="I130" i="12" s="1"/>
  <c r="W130" i="12" s="1"/>
  <c r="L129" i="12"/>
  <c r="Z129" i="12" s="1"/>
  <c r="J129" i="12"/>
  <c r="Q129" i="12" s="1"/>
  <c r="F129" i="12"/>
  <c r="M129" i="12" s="1"/>
  <c r="E129" i="12"/>
  <c r="D129" i="12"/>
  <c r="K129" i="12" s="1"/>
  <c r="C129" i="12"/>
  <c r="B129" i="12"/>
  <c r="I129" i="12" s="1"/>
  <c r="Y128" i="12"/>
  <c r="S128" i="12"/>
  <c r="L128" i="12"/>
  <c r="Z128" i="12" s="1"/>
  <c r="F128" i="12"/>
  <c r="M128" i="12" s="1"/>
  <c r="E128" i="12"/>
  <c r="D128" i="12"/>
  <c r="K128" i="12" s="1"/>
  <c r="R128" i="12" s="1"/>
  <c r="C128" i="12"/>
  <c r="J128" i="12" s="1"/>
  <c r="Q128" i="12" s="1"/>
  <c r="B128" i="12"/>
  <c r="I128" i="12" s="1"/>
  <c r="X127" i="12"/>
  <c r="T127" i="12"/>
  <c r="S127" i="12"/>
  <c r="M127" i="12"/>
  <c r="AA127" i="12" s="1"/>
  <c r="L127" i="12"/>
  <c r="Z127" i="12" s="1"/>
  <c r="J127" i="12"/>
  <c r="Q127" i="12" s="1"/>
  <c r="F127" i="12"/>
  <c r="E127" i="12"/>
  <c r="D127" i="12"/>
  <c r="K127" i="12" s="1"/>
  <c r="C127" i="12"/>
  <c r="B127" i="12"/>
  <c r="I127" i="12" s="1"/>
  <c r="Y126" i="12"/>
  <c r="P126" i="12"/>
  <c r="L126" i="12"/>
  <c r="Z126" i="12" s="1"/>
  <c r="F126" i="12"/>
  <c r="M126" i="12" s="1"/>
  <c r="E126" i="12"/>
  <c r="D126" i="12"/>
  <c r="K126" i="12" s="1"/>
  <c r="R126" i="12" s="1"/>
  <c r="C126" i="12"/>
  <c r="J126" i="12" s="1"/>
  <c r="B126" i="12"/>
  <c r="I126" i="12" s="1"/>
  <c r="W126" i="12" s="1"/>
  <c r="M125" i="12"/>
  <c r="L125" i="12"/>
  <c r="Z125" i="12" s="1"/>
  <c r="J125" i="12"/>
  <c r="Q125" i="12" s="1"/>
  <c r="F125" i="12"/>
  <c r="E125" i="12"/>
  <c r="D125" i="12"/>
  <c r="K125" i="12" s="1"/>
  <c r="C125" i="12"/>
  <c r="B125" i="12"/>
  <c r="I125" i="12" s="1"/>
  <c r="Z124" i="12"/>
  <c r="L124" i="12"/>
  <c r="S124" i="12" s="1"/>
  <c r="F124" i="12"/>
  <c r="M124" i="12" s="1"/>
  <c r="E124" i="12"/>
  <c r="D124" i="12"/>
  <c r="K124" i="12" s="1"/>
  <c r="R124" i="12" s="1"/>
  <c r="C124" i="12"/>
  <c r="J124" i="12" s="1"/>
  <c r="Q124" i="12" s="1"/>
  <c r="B124" i="12"/>
  <c r="I124" i="12" s="1"/>
  <c r="S123" i="12"/>
  <c r="L123" i="12"/>
  <c r="Z123" i="12" s="1"/>
  <c r="J123" i="12"/>
  <c r="Q123" i="12" s="1"/>
  <c r="F123" i="12"/>
  <c r="M123" i="12" s="1"/>
  <c r="E123" i="12"/>
  <c r="D123" i="12"/>
  <c r="K123" i="12" s="1"/>
  <c r="C123" i="12"/>
  <c r="B123" i="12"/>
  <c r="I123" i="12" s="1"/>
  <c r="Y122" i="12"/>
  <c r="R122" i="12"/>
  <c r="P122" i="12"/>
  <c r="L122" i="12"/>
  <c r="Z122" i="12" s="1"/>
  <c r="F122" i="12"/>
  <c r="M122" i="12" s="1"/>
  <c r="E122" i="12"/>
  <c r="D122" i="12"/>
  <c r="K122" i="12" s="1"/>
  <c r="C122" i="12"/>
  <c r="J122" i="12" s="1"/>
  <c r="B122" i="12"/>
  <c r="I122" i="12" s="1"/>
  <c r="W122" i="12" s="1"/>
  <c r="X121" i="12"/>
  <c r="M121" i="12"/>
  <c r="L121" i="12"/>
  <c r="Z121" i="12" s="1"/>
  <c r="J121" i="12"/>
  <c r="Q121" i="12" s="1"/>
  <c r="F121" i="12"/>
  <c r="E121" i="12"/>
  <c r="D121" i="12"/>
  <c r="K121" i="12" s="1"/>
  <c r="C121" i="12"/>
  <c r="B121" i="12"/>
  <c r="I121" i="12" s="1"/>
  <c r="Z120" i="12"/>
  <c r="S120" i="12"/>
  <c r="L120" i="12"/>
  <c r="F120" i="12"/>
  <c r="M120" i="12" s="1"/>
  <c r="E120" i="12"/>
  <c r="D120" i="12"/>
  <c r="K120" i="12" s="1"/>
  <c r="R120" i="12" s="1"/>
  <c r="C120" i="12"/>
  <c r="J120" i="12" s="1"/>
  <c r="Q120" i="12" s="1"/>
  <c r="B120" i="12"/>
  <c r="I120" i="12" s="1"/>
  <c r="S119" i="12"/>
  <c r="M119" i="12"/>
  <c r="AA119" i="12" s="1"/>
  <c r="L119" i="12"/>
  <c r="Z119" i="12" s="1"/>
  <c r="J119" i="12"/>
  <c r="Q119" i="12" s="1"/>
  <c r="F119" i="12"/>
  <c r="E119" i="12"/>
  <c r="D119" i="12"/>
  <c r="K119" i="12" s="1"/>
  <c r="C119" i="12"/>
  <c r="B119" i="12"/>
  <c r="I119" i="12" s="1"/>
  <c r="Y118" i="12"/>
  <c r="R118" i="12"/>
  <c r="L118" i="12"/>
  <c r="Z118" i="12" s="1"/>
  <c r="F118" i="12"/>
  <c r="M118" i="12" s="1"/>
  <c r="E118" i="12"/>
  <c r="D118" i="12"/>
  <c r="K118" i="12" s="1"/>
  <c r="C118" i="12"/>
  <c r="J118" i="12" s="1"/>
  <c r="B118" i="12"/>
  <c r="I118" i="12" s="1"/>
  <c r="W118" i="12" s="1"/>
  <c r="X117" i="12"/>
  <c r="S117" i="12"/>
  <c r="M117" i="12"/>
  <c r="L117" i="12"/>
  <c r="Z117" i="12" s="1"/>
  <c r="J117" i="12"/>
  <c r="Q117" i="12" s="1"/>
  <c r="F117" i="12"/>
  <c r="E117" i="12"/>
  <c r="D117" i="12"/>
  <c r="K117" i="12" s="1"/>
  <c r="C117" i="12"/>
  <c r="B117" i="12"/>
  <c r="I117" i="12" s="1"/>
  <c r="L116" i="12"/>
  <c r="Z116" i="12" s="1"/>
  <c r="I116" i="12"/>
  <c r="W116" i="12" s="1"/>
  <c r="F116" i="12"/>
  <c r="M116" i="12" s="1"/>
  <c r="E116" i="12"/>
  <c r="D116" i="12"/>
  <c r="K116" i="12" s="1"/>
  <c r="R116" i="12" s="1"/>
  <c r="C116" i="12"/>
  <c r="J116" i="12" s="1"/>
  <c r="Q116" i="12" s="1"/>
  <c r="B116" i="12"/>
  <c r="T115" i="12"/>
  <c r="S115" i="12"/>
  <c r="M115" i="12"/>
  <c r="AA115" i="12" s="1"/>
  <c r="L115" i="12"/>
  <c r="Z115" i="12" s="1"/>
  <c r="J115" i="12"/>
  <c r="Q115" i="12" s="1"/>
  <c r="F115" i="12"/>
  <c r="E115" i="12"/>
  <c r="D115" i="12"/>
  <c r="K115" i="12" s="1"/>
  <c r="C115" i="12"/>
  <c r="B115" i="12"/>
  <c r="I115" i="12" s="1"/>
  <c r="Y114" i="12"/>
  <c r="S114" i="12"/>
  <c r="R114" i="12"/>
  <c r="L114" i="12"/>
  <c r="Z114" i="12" s="1"/>
  <c r="F114" i="12"/>
  <c r="M114" i="12" s="1"/>
  <c r="E114" i="12"/>
  <c r="D114" i="12"/>
  <c r="K114" i="12" s="1"/>
  <c r="C114" i="12"/>
  <c r="J114" i="12" s="1"/>
  <c r="B114" i="12"/>
  <c r="I114" i="12" s="1"/>
  <c r="W114" i="12" s="1"/>
  <c r="L113" i="12"/>
  <c r="Z113" i="12" s="1"/>
  <c r="J113" i="12"/>
  <c r="Q113" i="12" s="1"/>
  <c r="F113" i="12"/>
  <c r="M113" i="12" s="1"/>
  <c r="E113" i="12"/>
  <c r="D113" i="12"/>
  <c r="K113" i="12" s="1"/>
  <c r="C113" i="12"/>
  <c r="B113" i="12"/>
  <c r="I113" i="12" s="1"/>
  <c r="Y112" i="12"/>
  <c r="S112" i="12"/>
  <c r="L112" i="12"/>
  <c r="Z112" i="12" s="1"/>
  <c r="F112" i="12"/>
  <c r="M112" i="12" s="1"/>
  <c r="E112" i="12"/>
  <c r="D112" i="12"/>
  <c r="K112" i="12" s="1"/>
  <c r="R112" i="12" s="1"/>
  <c r="C112" i="12"/>
  <c r="J112" i="12" s="1"/>
  <c r="Q112" i="12" s="1"/>
  <c r="B112" i="12"/>
  <c r="I112" i="12" s="1"/>
  <c r="X111" i="12"/>
  <c r="S111" i="12"/>
  <c r="M111" i="12"/>
  <c r="AA111" i="12" s="1"/>
  <c r="L111" i="12"/>
  <c r="Z111" i="12" s="1"/>
  <c r="J111" i="12"/>
  <c r="Q111" i="12" s="1"/>
  <c r="F111" i="12"/>
  <c r="E111" i="12"/>
  <c r="D111" i="12"/>
  <c r="K111" i="12" s="1"/>
  <c r="C111" i="12"/>
  <c r="B111" i="12"/>
  <c r="I111" i="12" s="1"/>
  <c r="Y110" i="12"/>
  <c r="P110" i="12"/>
  <c r="L110" i="12"/>
  <c r="Z110" i="12" s="1"/>
  <c r="F110" i="12"/>
  <c r="M110" i="12" s="1"/>
  <c r="E110" i="12"/>
  <c r="D110" i="12"/>
  <c r="K110" i="12" s="1"/>
  <c r="R110" i="12" s="1"/>
  <c r="C110" i="12"/>
  <c r="J110" i="12" s="1"/>
  <c r="B110" i="12"/>
  <c r="I110" i="12" s="1"/>
  <c r="W110" i="12" s="1"/>
  <c r="M109" i="12"/>
  <c r="L109" i="12"/>
  <c r="Z109" i="12" s="1"/>
  <c r="J109" i="12"/>
  <c r="Q109" i="12" s="1"/>
  <c r="F109" i="12"/>
  <c r="E109" i="12"/>
  <c r="D109" i="12"/>
  <c r="K109" i="12" s="1"/>
  <c r="C109" i="12"/>
  <c r="B109" i="12"/>
  <c r="I109" i="12" s="1"/>
  <c r="Z108" i="12"/>
  <c r="M108" i="12"/>
  <c r="AA108" i="12" s="1"/>
  <c r="L108" i="12"/>
  <c r="S108" i="12" s="1"/>
  <c r="J108" i="12"/>
  <c r="F108" i="12"/>
  <c r="E108" i="12"/>
  <c r="D108" i="12"/>
  <c r="K108" i="12" s="1"/>
  <c r="Y108" i="12" s="1"/>
  <c r="C108" i="12"/>
  <c r="B108" i="12"/>
  <c r="I108" i="12" s="1"/>
  <c r="Z107" i="12"/>
  <c r="M107" i="12"/>
  <c r="AA107" i="12" s="1"/>
  <c r="L107" i="12"/>
  <c r="S107" i="12" s="1"/>
  <c r="J107" i="12"/>
  <c r="F107" i="12"/>
  <c r="E107" i="12"/>
  <c r="D107" i="12"/>
  <c r="K107" i="12" s="1"/>
  <c r="Y107" i="12" s="1"/>
  <c r="C107" i="12"/>
  <c r="B107" i="12"/>
  <c r="I107" i="12" s="1"/>
  <c r="Z106" i="12"/>
  <c r="M106" i="12"/>
  <c r="AA106" i="12" s="1"/>
  <c r="L106" i="12"/>
  <c r="S106" i="12" s="1"/>
  <c r="J106" i="12"/>
  <c r="F106" i="12"/>
  <c r="E106" i="12"/>
  <c r="D106" i="12"/>
  <c r="K106" i="12" s="1"/>
  <c r="Y106" i="12" s="1"/>
  <c r="C106" i="12"/>
  <c r="B106" i="12"/>
  <c r="I106" i="12" s="1"/>
  <c r="Z105" i="12"/>
  <c r="M105" i="12"/>
  <c r="AA105" i="12" s="1"/>
  <c r="L105" i="12"/>
  <c r="S105" i="12" s="1"/>
  <c r="J105" i="12"/>
  <c r="F105" i="12"/>
  <c r="E105" i="12"/>
  <c r="D105" i="12"/>
  <c r="K105" i="12" s="1"/>
  <c r="Y105" i="12" s="1"/>
  <c r="C105" i="12"/>
  <c r="B105" i="12"/>
  <c r="I105" i="12" s="1"/>
  <c r="Z104" i="12"/>
  <c r="M104" i="12"/>
  <c r="AA104" i="12" s="1"/>
  <c r="L104" i="12"/>
  <c r="S104" i="12" s="1"/>
  <c r="J104" i="12"/>
  <c r="F104" i="12"/>
  <c r="E104" i="12"/>
  <c r="D104" i="12"/>
  <c r="K104" i="12" s="1"/>
  <c r="Y104" i="12" s="1"/>
  <c r="C104" i="12"/>
  <c r="B104" i="12"/>
  <c r="I104" i="12" s="1"/>
  <c r="Z103" i="12"/>
  <c r="M103" i="12"/>
  <c r="AA103" i="12" s="1"/>
  <c r="L103" i="12"/>
  <c r="S103" i="12" s="1"/>
  <c r="J103" i="12"/>
  <c r="F103" i="12"/>
  <c r="E103" i="12"/>
  <c r="D103" i="12"/>
  <c r="K103" i="12" s="1"/>
  <c r="Y103" i="12" s="1"/>
  <c r="C103" i="12"/>
  <c r="B103" i="12"/>
  <c r="I103" i="12" s="1"/>
  <c r="Z102" i="12"/>
  <c r="M102" i="12"/>
  <c r="AA102" i="12" s="1"/>
  <c r="L102" i="12"/>
  <c r="S102" i="12" s="1"/>
  <c r="J102" i="12"/>
  <c r="F102" i="12"/>
  <c r="E102" i="12"/>
  <c r="D102" i="12"/>
  <c r="K102" i="12" s="1"/>
  <c r="Y102" i="12" s="1"/>
  <c r="C102" i="12"/>
  <c r="B102" i="12"/>
  <c r="I102" i="12" s="1"/>
  <c r="Z101" i="12"/>
  <c r="M101" i="12"/>
  <c r="AA101" i="12" s="1"/>
  <c r="L101" i="12"/>
  <c r="S101" i="12" s="1"/>
  <c r="J101" i="12"/>
  <c r="F101" i="12"/>
  <c r="E101" i="12"/>
  <c r="D101" i="12"/>
  <c r="K101" i="12" s="1"/>
  <c r="Y101" i="12" s="1"/>
  <c r="C101" i="12"/>
  <c r="B101" i="12"/>
  <c r="I101" i="12" s="1"/>
  <c r="Z100" i="12"/>
  <c r="M100" i="12"/>
  <c r="AA100" i="12" s="1"/>
  <c r="L100" i="12"/>
  <c r="S100" i="12" s="1"/>
  <c r="J100" i="12"/>
  <c r="F100" i="12"/>
  <c r="E100" i="12"/>
  <c r="D100" i="12"/>
  <c r="K100" i="12" s="1"/>
  <c r="Y100" i="12" s="1"/>
  <c r="C100" i="12"/>
  <c r="B100" i="12"/>
  <c r="I100" i="12" s="1"/>
  <c r="Z99" i="12"/>
  <c r="M99" i="12"/>
  <c r="AA99" i="12" s="1"/>
  <c r="L99" i="12"/>
  <c r="S99" i="12" s="1"/>
  <c r="J99" i="12"/>
  <c r="F99" i="12"/>
  <c r="E99" i="12"/>
  <c r="D99" i="12"/>
  <c r="K99" i="12" s="1"/>
  <c r="Y99" i="12" s="1"/>
  <c r="C99" i="12"/>
  <c r="B99" i="12"/>
  <c r="I99" i="12" s="1"/>
  <c r="Z98" i="12"/>
  <c r="M98" i="12"/>
  <c r="AA98" i="12" s="1"/>
  <c r="L98" i="12"/>
  <c r="S98" i="12" s="1"/>
  <c r="J98" i="12"/>
  <c r="F98" i="12"/>
  <c r="E98" i="12"/>
  <c r="D98" i="12"/>
  <c r="K98" i="12" s="1"/>
  <c r="Y98" i="12" s="1"/>
  <c r="C98" i="12"/>
  <c r="B98" i="12"/>
  <c r="I98" i="12" s="1"/>
  <c r="Z97" i="12"/>
  <c r="M97" i="12"/>
  <c r="AA97" i="12" s="1"/>
  <c r="L97" i="12"/>
  <c r="S97" i="12" s="1"/>
  <c r="J97" i="12"/>
  <c r="F97" i="12"/>
  <c r="E97" i="12"/>
  <c r="D97" i="12"/>
  <c r="K97" i="12" s="1"/>
  <c r="Y97" i="12" s="1"/>
  <c r="C97" i="12"/>
  <c r="B97" i="12"/>
  <c r="I97" i="12" s="1"/>
  <c r="Y96" i="12"/>
  <c r="R96" i="12"/>
  <c r="M96" i="12"/>
  <c r="AA96" i="12" s="1"/>
  <c r="K96" i="12"/>
  <c r="F96" i="12"/>
  <c r="E96" i="12"/>
  <c r="L96" i="12" s="1"/>
  <c r="D96" i="12"/>
  <c r="C96" i="12"/>
  <c r="J96" i="12" s="1"/>
  <c r="B96" i="12"/>
  <c r="I96" i="12" s="1"/>
  <c r="S95" i="12"/>
  <c r="M95" i="12"/>
  <c r="T95" i="12" s="1"/>
  <c r="K95" i="12"/>
  <c r="R95" i="12" s="1"/>
  <c r="I95" i="12"/>
  <c r="P95" i="12" s="1"/>
  <c r="F95" i="12"/>
  <c r="E95" i="12"/>
  <c r="L95" i="12" s="1"/>
  <c r="Z95" i="12" s="1"/>
  <c r="D95" i="12"/>
  <c r="C95" i="12"/>
  <c r="J95" i="12" s="1"/>
  <c r="X95" i="12" s="1"/>
  <c r="B95" i="12"/>
  <c r="M94" i="12"/>
  <c r="T94" i="12" s="1"/>
  <c r="L94" i="12"/>
  <c r="Z94" i="12" s="1"/>
  <c r="K94" i="12"/>
  <c r="R94" i="12" s="1"/>
  <c r="F94" i="12"/>
  <c r="E94" i="12"/>
  <c r="D94" i="12"/>
  <c r="C94" i="12"/>
  <c r="J94" i="12" s="1"/>
  <c r="X94" i="12" s="1"/>
  <c r="B94" i="12"/>
  <c r="I94" i="12" s="1"/>
  <c r="W93" i="12"/>
  <c r="Q93" i="12"/>
  <c r="M93" i="12"/>
  <c r="T93" i="12" s="1"/>
  <c r="K93" i="12"/>
  <c r="Y93" i="12" s="1"/>
  <c r="I93" i="12"/>
  <c r="P93" i="12" s="1"/>
  <c r="F93" i="12"/>
  <c r="E93" i="12"/>
  <c r="L93" i="12" s="1"/>
  <c r="Z93" i="12" s="1"/>
  <c r="D93" i="12"/>
  <c r="C93" i="12"/>
  <c r="J93" i="12" s="1"/>
  <c r="X93" i="12" s="1"/>
  <c r="B93" i="12"/>
  <c r="AA90" i="12"/>
  <c r="X90" i="12"/>
  <c r="W90" i="12"/>
  <c r="S90" i="12"/>
  <c r="Q90" i="12"/>
  <c r="M90" i="12"/>
  <c r="T90" i="12" s="1"/>
  <c r="L90" i="12"/>
  <c r="Z90" i="12" s="1"/>
  <c r="K90" i="12"/>
  <c r="R90" i="12" s="1"/>
  <c r="J90" i="12"/>
  <c r="I90" i="12"/>
  <c r="P90" i="12" s="1"/>
  <c r="Z89" i="12"/>
  <c r="W89" i="12"/>
  <c r="T89" i="12"/>
  <c r="P89" i="12"/>
  <c r="M89" i="12"/>
  <c r="AA89" i="12" s="1"/>
  <c r="L89" i="12"/>
  <c r="S89" i="12" s="1"/>
  <c r="K89" i="12"/>
  <c r="Y89" i="12" s="1"/>
  <c r="J89" i="12"/>
  <c r="Q89" i="12" s="1"/>
  <c r="I89" i="12"/>
  <c r="Y88" i="12"/>
  <c r="S88" i="12"/>
  <c r="Q88" i="12"/>
  <c r="M88" i="12"/>
  <c r="T88" i="12" s="1"/>
  <c r="L88" i="12"/>
  <c r="Z88" i="12" s="1"/>
  <c r="K88" i="12"/>
  <c r="R88" i="12" s="1"/>
  <c r="J88" i="12"/>
  <c r="X88" i="12" s="1"/>
  <c r="I88" i="12"/>
  <c r="P88" i="12" s="1"/>
  <c r="T87" i="12"/>
  <c r="R87" i="12"/>
  <c r="M87" i="12"/>
  <c r="AA87" i="12" s="1"/>
  <c r="L87" i="12"/>
  <c r="Z87" i="12" s="1"/>
  <c r="K87" i="12"/>
  <c r="Y87" i="12" s="1"/>
  <c r="J87" i="12"/>
  <c r="Q87" i="12" s="1"/>
  <c r="I87" i="12"/>
  <c r="W87" i="12" s="1"/>
  <c r="AA86" i="12"/>
  <c r="S86" i="12"/>
  <c r="R86" i="12"/>
  <c r="Q86" i="12"/>
  <c r="M86" i="12"/>
  <c r="T86" i="12" s="1"/>
  <c r="L86" i="12"/>
  <c r="Z86" i="12" s="1"/>
  <c r="K86" i="12"/>
  <c r="Y86" i="12" s="1"/>
  <c r="J86" i="12"/>
  <c r="X86" i="12" s="1"/>
  <c r="I86" i="12"/>
  <c r="P86" i="12" s="1"/>
  <c r="AA85" i="12"/>
  <c r="Z85" i="12"/>
  <c r="T85" i="12"/>
  <c r="R85" i="12"/>
  <c r="Q85" i="12"/>
  <c r="P85" i="12"/>
  <c r="M85" i="12"/>
  <c r="L85" i="12"/>
  <c r="S85" i="12" s="1"/>
  <c r="K85" i="12"/>
  <c r="Y85" i="12" s="1"/>
  <c r="J85" i="12"/>
  <c r="X85" i="12" s="1"/>
  <c r="I85" i="12"/>
  <c r="W85" i="12" s="1"/>
  <c r="AA84" i="12"/>
  <c r="Z84" i="12"/>
  <c r="S84" i="12"/>
  <c r="Q84" i="12"/>
  <c r="P84" i="12"/>
  <c r="M84" i="12"/>
  <c r="T84" i="12" s="1"/>
  <c r="L84" i="12"/>
  <c r="K84" i="12"/>
  <c r="R84" i="12" s="1"/>
  <c r="J84" i="12"/>
  <c r="X84" i="12" s="1"/>
  <c r="I84" i="12"/>
  <c r="W84" i="12" s="1"/>
  <c r="Z83" i="12"/>
  <c r="Y83" i="12"/>
  <c r="T83" i="12"/>
  <c r="R83" i="12"/>
  <c r="P83" i="12"/>
  <c r="M83" i="12"/>
  <c r="AA83" i="12" s="1"/>
  <c r="L83" i="12"/>
  <c r="S83" i="12" s="1"/>
  <c r="K83" i="12"/>
  <c r="J83" i="12"/>
  <c r="Q83" i="12" s="1"/>
  <c r="I83" i="12"/>
  <c r="W83" i="12" s="1"/>
  <c r="Y82" i="12"/>
  <c r="X82" i="12"/>
  <c r="Q82" i="12"/>
  <c r="M82" i="12"/>
  <c r="T82" i="12" s="1"/>
  <c r="L82" i="12"/>
  <c r="Z82" i="12" s="1"/>
  <c r="K82" i="12"/>
  <c r="R82" i="12" s="1"/>
  <c r="J82" i="12"/>
  <c r="I82" i="12"/>
  <c r="P82" i="12" s="1"/>
  <c r="W81" i="12"/>
  <c r="T81" i="12"/>
  <c r="R81" i="12"/>
  <c r="P81" i="12"/>
  <c r="M81" i="12"/>
  <c r="AA81" i="12" s="1"/>
  <c r="L81" i="12"/>
  <c r="S81" i="12" s="1"/>
  <c r="K81" i="12"/>
  <c r="Y81" i="12" s="1"/>
  <c r="J81" i="12"/>
  <c r="Q81" i="12" s="1"/>
  <c r="I81" i="12"/>
  <c r="AA80" i="12"/>
  <c r="T80" i="12"/>
  <c r="S80" i="12"/>
  <c r="M80" i="12"/>
  <c r="L80" i="12"/>
  <c r="Z80" i="12" s="1"/>
  <c r="K80" i="12"/>
  <c r="R80" i="12" s="1"/>
  <c r="J80" i="12"/>
  <c r="X80" i="12" s="1"/>
  <c r="I80" i="12"/>
  <c r="P80" i="12" s="1"/>
  <c r="Z79" i="12"/>
  <c r="T79" i="12"/>
  <c r="R79" i="12"/>
  <c r="P79" i="12"/>
  <c r="M79" i="12"/>
  <c r="AA79" i="12" s="1"/>
  <c r="L79" i="12"/>
  <c r="S79" i="12" s="1"/>
  <c r="K79" i="12"/>
  <c r="Y79" i="12" s="1"/>
  <c r="J79" i="12"/>
  <c r="Q79" i="12" s="1"/>
  <c r="I79" i="12"/>
  <c r="W79" i="12" s="1"/>
  <c r="W78" i="12"/>
  <c r="T78" i="12"/>
  <c r="S78" i="12"/>
  <c r="R78" i="12"/>
  <c r="M78" i="12"/>
  <c r="AA78" i="12" s="1"/>
  <c r="L78" i="12"/>
  <c r="Z78" i="12" s="1"/>
  <c r="K78" i="12"/>
  <c r="Y78" i="12" s="1"/>
  <c r="J78" i="12"/>
  <c r="X78" i="12" s="1"/>
  <c r="I78" i="12"/>
  <c r="P78" i="12" s="1"/>
  <c r="AA77" i="12"/>
  <c r="X77" i="12"/>
  <c r="T77" i="12"/>
  <c r="R77" i="12"/>
  <c r="Q77" i="12"/>
  <c r="P77" i="12"/>
  <c r="M77" i="12"/>
  <c r="L77" i="12"/>
  <c r="Z77" i="12" s="1"/>
  <c r="K77" i="12"/>
  <c r="Y77" i="12" s="1"/>
  <c r="J77" i="12"/>
  <c r="I77" i="12"/>
  <c r="W77" i="12" s="1"/>
  <c r="Z76" i="12"/>
  <c r="S76" i="12"/>
  <c r="R76" i="12"/>
  <c r="Q76" i="12"/>
  <c r="M76" i="12"/>
  <c r="T76" i="12" s="1"/>
  <c r="L76" i="12"/>
  <c r="K76" i="12"/>
  <c r="Y76" i="12" s="1"/>
  <c r="J76" i="12"/>
  <c r="X76" i="12" s="1"/>
  <c r="I76" i="12"/>
  <c r="W76" i="12" s="1"/>
  <c r="Y75" i="12"/>
  <c r="R75" i="12"/>
  <c r="Q75" i="12"/>
  <c r="P75" i="12"/>
  <c r="M75" i="12"/>
  <c r="AA75" i="12" s="1"/>
  <c r="L75" i="12"/>
  <c r="S75" i="12" s="1"/>
  <c r="K75" i="12"/>
  <c r="J75" i="12"/>
  <c r="X75" i="12" s="1"/>
  <c r="I75" i="12"/>
  <c r="W75" i="12" s="1"/>
  <c r="AA74" i="12"/>
  <c r="X74" i="12"/>
  <c r="W74" i="12"/>
  <c r="Q74" i="12"/>
  <c r="P74" i="12"/>
  <c r="M74" i="12"/>
  <c r="T74" i="12" s="1"/>
  <c r="L74" i="12"/>
  <c r="Z74" i="12" s="1"/>
  <c r="K74" i="12"/>
  <c r="J74" i="12"/>
  <c r="I74" i="12"/>
  <c r="Z73" i="12"/>
  <c r="Y73" i="12"/>
  <c r="M73" i="12"/>
  <c r="AA73" i="12" s="1"/>
  <c r="L73" i="12"/>
  <c r="S73" i="12" s="1"/>
  <c r="K73" i="12"/>
  <c r="R73" i="12" s="1"/>
  <c r="J73" i="12"/>
  <c r="X73" i="12" s="1"/>
  <c r="I73" i="12"/>
  <c r="AA72" i="12"/>
  <c r="X72" i="12"/>
  <c r="W72" i="12"/>
  <c r="T72" i="12"/>
  <c r="R72" i="12"/>
  <c r="M72" i="12"/>
  <c r="L72" i="12"/>
  <c r="K72" i="12"/>
  <c r="Y72" i="12" s="1"/>
  <c r="J72" i="12"/>
  <c r="Q72" i="12" s="1"/>
  <c r="I72" i="12"/>
  <c r="P72" i="12" s="1"/>
  <c r="AA71" i="12"/>
  <c r="Z71" i="12"/>
  <c r="W71" i="12"/>
  <c r="T71" i="12"/>
  <c r="S71" i="12"/>
  <c r="M71" i="12"/>
  <c r="L71" i="12"/>
  <c r="K71" i="12"/>
  <c r="J71" i="12"/>
  <c r="X71" i="12" s="1"/>
  <c r="I71" i="12"/>
  <c r="P71" i="12" s="1"/>
  <c r="AA70" i="12"/>
  <c r="Z70" i="12"/>
  <c r="Y70" i="12"/>
  <c r="T70" i="12"/>
  <c r="S70" i="12"/>
  <c r="R70" i="12"/>
  <c r="Q70" i="12"/>
  <c r="M70" i="12"/>
  <c r="L70" i="12"/>
  <c r="K70" i="12"/>
  <c r="J70" i="12"/>
  <c r="X70" i="12" s="1"/>
  <c r="I70" i="12"/>
  <c r="W70" i="12" s="1"/>
  <c r="Z69" i="12"/>
  <c r="Y69" i="12"/>
  <c r="X69" i="12"/>
  <c r="S69" i="12"/>
  <c r="R69" i="12"/>
  <c r="Q69" i="12"/>
  <c r="M69" i="12"/>
  <c r="L69" i="12"/>
  <c r="K69" i="12"/>
  <c r="J69" i="12"/>
  <c r="I69" i="12"/>
  <c r="W69" i="12" s="1"/>
  <c r="Y68" i="12"/>
  <c r="X68" i="12"/>
  <c r="W68" i="12"/>
  <c r="R68" i="12"/>
  <c r="Q68" i="12"/>
  <c r="P68" i="12"/>
  <c r="M68" i="12"/>
  <c r="T68" i="12" s="1"/>
  <c r="L68" i="12"/>
  <c r="K68" i="12"/>
  <c r="J68" i="12"/>
  <c r="I68" i="12"/>
  <c r="AA67" i="12"/>
  <c r="Z67" i="12"/>
  <c r="X67" i="12"/>
  <c r="W67" i="12"/>
  <c r="Q67" i="12"/>
  <c r="P67" i="12"/>
  <c r="M67" i="12"/>
  <c r="T67" i="12" s="1"/>
  <c r="L67" i="12"/>
  <c r="S67" i="12" s="1"/>
  <c r="K67" i="12"/>
  <c r="J67" i="12"/>
  <c r="I67" i="12"/>
  <c r="Z66" i="12"/>
  <c r="X66" i="12"/>
  <c r="W66" i="12"/>
  <c r="P66" i="12"/>
  <c r="M66" i="12"/>
  <c r="AA66" i="12" s="1"/>
  <c r="L66" i="12"/>
  <c r="S66" i="12" s="1"/>
  <c r="K66" i="12"/>
  <c r="R66" i="12" s="1"/>
  <c r="J66" i="12"/>
  <c r="Q66" i="12" s="1"/>
  <c r="I66" i="12"/>
  <c r="W65" i="12"/>
  <c r="T65" i="12"/>
  <c r="M65" i="12"/>
  <c r="AA65" i="12" s="1"/>
  <c r="L65" i="12"/>
  <c r="Z65" i="12" s="1"/>
  <c r="K65" i="12"/>
  <c r="R65" i="12" s="1"/>
  <c r="J65" i="12"/>
  <c r="Q65" i="12" s="1"/>
  <c r="I65" i="12"/>
  <c r="P65" i="12" s="1"/>
  <c r="AA64" i="12"/>
  <c r="X64" i="12"/>
  <c r="T64" i="12"/>
  <c r="M64" i="12"/>
  <c r="L64" i="12"/>
  <c r="Z64" i="12" s="1"/>
  <c r="K64" i="12"/>
  <c r="Y64" i="12" s="1"/>
  <c r="J64" i="12"/>
  <c r="Q64" i="12" s="1"/>
  <c r="I64" i="12"/>
  <c r="P64" i="12" s="1"/>
  <c r="AA63" i="12"/>
  <c r="Z63" i="12"/>
  <c r="T63" i="12"/>
  <c r="S63" i="12"/>
  <c r="R63" i="12"/>
  <c r="Q63" i="12"/>
  <c r="M63" i="12"/>
  <c r="L63" i="12"/>
  <c r="K63" i="12"/>
  <c r="Y63" i="12" s="1"/>
  <c r="J63" i="12"/>
  <c r="X63" i="12" s="1"/>
  <c r="I63" i="12"/>
  <c r="P63" i="12" s="1"/>
  <c r="AA62" i="12"/>
  <c r="Z62" i="12"/>
  <c r="Y62" i="12"/>
  <c r="T62" i="12"/>
  <c r="S62" i="12"/>
  <c r="R62" i="12"/>
  <c r="Q62" i="12"/>
  <c r="M62" i="12"/>
  <c r="L62" i="12"/>
  <c r="K62" i="12"/>
  <c r="J62" i="12"/>
  <c r="X62" i="12" s="1"/>
  <c r="I62" i="12"/>
  <c r="W62" i="12" s="1"/>
  <c r="Z61" i="12"/>
  <c r="Y61" i="12"/>
  <c r="X61" i="12"/>
  <c r="S61" i="12"/>
  <c r="R61" i="12"/>
  <c r="Q61" i="12"/>
  <c r="P61" i="12"/>
  <c r="M61" i="12"/>
  <c r="T61" i="12" s="1"/>
  <c r="L61" i="12"/>
  <c r="K61" i="12"/>
  <c r="J61" i="12"/>
  <c r="I61" i="12"/>
  <c r="W61" i="12" s="1"/>
  <c r="Y60" i="12"/>
  <c r="X60" i="12"/>
  <c r="W60" i="12"/>
  <c r="R60" i="12"/>
  <c r="Q60" i="12"/>
  <c r="P60" i="12"/>
  <c r="M60" i="12"/>
  <c r="T60" i="12" s="1"/>
  <c r="L60" i="12"/>
  <c r="S60" i="12" s="1"/>
  <c r="K60" i="12"/>
  <c r="J60" i="12"/>
  <c r="I60" i="12"/>
  <c r="Y59" i="12"/>
  <c r="X59" i="12"/>
  <c r="W59" i="12"/>
  <c r="Q59" i="12"/>
  <c r="P59" i="12"/>
  <c r="M59" i="12"/>
  <c r="T59" i="12" s="1"/>
  <c r="L59" i="12"/>
  <c r="S59" i="12" s="1"/>
  <c r="K59" i="12"/>
  <c r="R59" i="12" s="1"/>
  <c r="J59" i="12"/>
  <c r="I59" i="12"/>
  <c r="Y58" i="12"/>
  <c r="W58" i="12"/>
  <c r="P58" i="12"/>
  <c r="M58" i="12"/>
  <c r="AA58" i="12" s="1"/>
  <c r="L58" i="12"/>
  <c r="S58" i="12" s="1"/>
  <c r="K58" i="12"/>
  <c r="R58" i="12" s="1"/>
  <c r="J58" i="12"/>
  <c r="Q58" i="12" s="1"/>
  <c r="I58" i="12"/>
  <c r="Y57" i="12"/>
  <c r="T57" i="12"/>
  <c r="S57" i="12"/>
  <c r="M57" i="12"/>
  <c r="AA57" i="12" s="1"/>
  <c r="L57" i="12"/>
  <c r="Z57" i="12" s="1"/>
  <c r="K57" i="12"/>
  <c r="R57" i="12" s="1"/>
  <c r="J57" i="12"/>
  <c r="Q57" i="12" s="1"/>
  <c r="I57" i="12"/>
  <c r="P57" i="12" s="1"/>
  <c r="AA56" i="12"/>
  <c r="T56" i="12"/>
  <c r="S56" i="12"/>
  <c r="M56" i="12"/>
  <c r="L56" i="12"/>
  <c r="Z56" i="12" s="1"/>
  <c r="K56" i="12"/>
  <c r="Y56" i="12" s="1"/>
  <c r="J56" i="12"/>
  <c r="Q56" i="12" s="1"/>
  <c r="I56" i="12"/>
  <c r="P56" i="12" s="1"/>
  <c r="AA55" i="12"/>
  <c r="Z55" i="12"/>
  <c r="T55" i="12"/>
  <c r="S55" i="12"/>
  <c r="Q55" i="12"/>
  <c r="M55" i="12"/>
  <c r="L55" i="12"/>
  <c r="K55" i="12"/>
  <c r="Y55" i="12" s="1"/>
  <c r="J55" i="12"/>
  <c r="X55" i="12" s="1"/>
  <c r="I55" i="12"/>
  <c r="P55" i="12" s="1"/>
  <c r="AA54" i="12"/>
  <c r="Z54" i="12"/>
  <c r="Y54" i="12"/>
  <c r="T54" i="12"/>
  <c r="S54" i="12"/>
  <c r="R54" i="12"/>
  <c r="P54" i="12"/>
  <c r="M54" i="12"/>
  <c r="L54" i="12"/>
  <c r="K54" i="12"/>
  <c r="J54" i="12"/>
  <c r="X54" i="12" s="1"/>
  <c r="I54" i="12"/>
  <c r="W54" i="12" s="1"/>
  <c r="Z53" i="12"/>
  <c r="Y53" i="12"/>
  <c r="X53" i="12"/>
  <c r="S53" i="12"/>
  <c r="R53" i="12"/>
  <c r="Q53" i="12"/>
  <c r="M53" i="12"/>
  <c r="T53" i="12" s="1"/>
  <c r="L53" i="12"/>
  <c r="K53" i="12"/>
  <c r="J53" i="12"/>
  <c r="I53" i="12"/>
  <c r="W53" i="12" s="1"/>
  <c r="Y52" i="12"/>
  <c r="X52" i="12"/>
  <c r="W52" i="12"/>
  <c r="R52" i="12"/>
  <c r="Q52" i="12"/>
  <c r="P52" i="12"/>
  <c r="M52" i="12"/>
  <c r="T52" i="12" s="1"/>
  <c r="L52" i="12"/>
  <c r="S52" i="12" s="1"/>
  <c r="K52" i="12"/>
  <c r="J52" i="12"/>
  <c r="I52" i="12"/>
  <c r="AA49" i="12"/>
  <c r="Y49" i="12"/>
  <c r="W49" i="12"/>
  <c r="T49" i="12"/>
  <c r="R49" i="12"/>
  <c r="M49" i="12"/>
  <c r="K49" i="12"/>
  <c r="I49" i="12"/>
  <c r="P49" i="12" s="1"/>
  <c r="AA48" i="12"/>
  <c r="Y48" i="12"/>
  <c r="T48" i="12"/>
  <c r="M48" i="12"/>
  <c r="K48" i="12"/>
  <c r="R48" i="12" s="1"/>
  <c r="I48" i="12"/>
  <c r="P48" i="12" s="1"/>
  <c r="M47" i="12"/>
  <c r="T47" i="12" s="1"/>
  <c r="K47" i="12"/>
  <c r="R47" i="12" s="1"/>
  <c r="I47" i="12"/>
  <c r="P47" i="12" s="1"/>
  <c r="Y46" i="12"/>
  <c r="M46" i="12"/>
  <c r="T46" i="12" s="1"/>
  <c r="K46" i="12"/>
  <c r="R46" i="12" s="1"/>
  <c r="I46" i="12"/>
  <c r="W46" i="12" s="1"/>
  <c r="R45" i="12"/>
  <c r="M45" i="12"/>
  <c r="T45" i="12" s="1"/>
  <c r="K45" i="12"/>
  <c r="Y45" i="12" s="1"/>
  <c r="I45" i="12"/>
  <c r="W45" i="12" s="1"/>
  <c r="R44" i="12"/>
  <c r="P44" i="12"/>
  <c r="M44" i="12"/>
  <c r="AA44" i="12" s="1"/>
  <c r="K44" i="12"/>
  <c r="Y44" i="12" s="1"/>
  <c r="I44" i="12"/>
  <c r="W44" i="12" s="1"/>
  <c r="W43" i="12"/>
  <c r="R43" i="12"/>
  <c r="P43" i="12"/>
  <c r="M43" i="12"/>
  <c r="AA43" i="12" s="1"/>
  <c r="K43" i="12"/>
  <c r="Y43" i="12" s="1"/>
  <c r="I43" i="12"/>
  <c r="Y42" i="12"/>
  <c r="W42" i="12"/>
  <c r="T42" i="12"/>
  <c r="R42" i="12"/>
  <c r="P42" i="12"/>
  <c r="M42" i="12"/>
  <c r="AA42" i="12" s="1"/>
  <c r="K42" i="12"/>
  <c r="I42" i="12"/>
  <c r="AA41" i="12"/>
  <c r="Y41" i="12"/>
  <c r="W41" i="12"/>
  <c r="T41" i="12"/>
  <c r="R41" i="12"/>
  <c r="M41" i="12"/>
  <c r="K41" i="12"/>
  <c r="I41" i="12"/>
  <c r="P41" i="12" s="1"/>
  <c r="AA40" i="12"/>
  <c r="T40" i="12"/>
  <c r="M40" i="12"/>
  <c r="K40" i="12"/>
  <c r="R40" i="12" s="1"/>
  <c r="I40" i="12"/>
  <c r="P40" i="12" s="1"/>
  <c r="Y39" i="12"/>
  <c r="M39" i="12"/>
  <c r="T39" i="12" s="1"/>
  <c r="K39" i="12"/>
  <c r="R39" i="12" s="1"/>
  <c r="I39" i="12"/>
  <c r="P39" i="12" s="1"/>
  <c r="Y38" i="12"/>
  <c r="M38" i="12"/>
  <c r="T38" i="12" s="1"/>
  <c r="K38" i="12"/>
  <c r="R38" i="12" s="1"/>
  <c r="I38" i="12"/>
  <c r="W38" i="12" s="1"/>
  <c r="R37" i="12"/>
  <c r="M37" i="12"/>
  <c r="T37" i="12" s="1"/>
  <c r="K37" i="12"/>
  <c r="Y37" i="12" s="1"/>
  <c r="I37" i="12"/>
  <c r="W37" i="12" s="1"/>
  <c r="P36" i="12"/>
  <c r="M36" i="12"/>
  <c r="AA36" i="12" s="1"/>
  <c r="K36" i="12"/>
  <c r="Y36" i="12" s="1"/>
  <c r="I36" i="12"/>
  <c r="W36" i="12" s="1"/>
  <c r="W35" i="12"/>
  <c r="T35" i="12"/>
  <c r="R35" i="12"/>
  <c r="P35" i="12"/>
  <c r="M35" i="12"/>
  <c r="AA35" i="12" s="1"/>
  <c r="K35" i="12"/>
  <c r="Y35" i="12" s="1"/>
  <c r="I35" i="12"/>
  <c r="Y34" i="12"/>
  <c r="W34" i="12"/>
  <c r="T34" i="12"/>
  <c r="R34" i="12"/>
  <c r="P34" i="12"/>
  <c r="M34" i="12"/>
  <c r="AA34" i="12" s="1"/>
  <c r="K34" i="12"/>
  <c r="I34" i="12"/>
  <c r="AA33" i="12"/>
  <c r="Y33" i="12"/>
  <c r="W33" i="12"/>
  <c r="T33" i="12"/>
  <c r="R33" i="12"/>
  <c r="M33" i="12"/>
  <c r="K33" i="12"/>
  <c r="I33" i="12"/>
  <c r="P33" i="12" s="1"/>
  <c r="AA32" i="12"/>
  <c r="W32" i="12"/>
  <c r="T32" i="12"/>
  <c r="M32" i="12"/>
  <c r="K32" i="12"/>
  <c r="R32" i="12" s="1"/>
  <c r="I32" i="12"/>
  <c r="P32" i="12" s="1"/>
  <c r="Y31" i="12"/>
  <c r="M31" i="12"/>
  <c r="T31" i="12" s="1"/>
  <c r="K31" i="12"/>
  <c r="R31" i="12" s="1"/>
  <c r="I31" i="12"/>
  <c r="P31" i="12" s="1"/>
  <c r="Y30" i="12"/>
  <c r="M30" i="12"/>
  <c r="T30" i="12" s="1"/>
  <c r="K30" i="12"/>
  <c r="R30" i="12" s="1"/>
  <c r="I30" i="12"/>
  <c r="W30" i="12" s="1"/>
  <c r="M29" i="12"/>
  <c r="T29" i="12" s="1"/>
  <c r="K29" i="12"/>
  <c r="Y29" i="12" s="1"/>
  <c r="I29" i="12"/>
  <c r="W29" i="12" s="1"/>
  <c r="R28" i="12"/>
  <c r="P28" i="12"/>
  <c r="M28" i="12"/>
  <c r="AA28" i="12" s="1"/>
  <c r="K28" i="12"/>
  <c r="Y28" i="12" s="1"/>
  <c r="I28" i="12"/>
  <c r="W28" i="12" s="1"/>
  <c r="W27" i="12"/>
  <c r="T27" i="12"/>
  <c r="R27" i="12"/>
  <c r="P27" i="12"/>
  <c r="M27" i="12"/>
  <c r="AA27" i="12" s="1"/>
  <c r="K27" i="12"/>
  <c r="Y27" i="12" s="1"/>
  <c r="I27" i="12"/>
  <c r="Y26" i="12"/>
  <c r="W26" i="12"/>
  <c r="T26" i="12"/>
  <c r="R26" i="12"/>
  <c r="P26" i="12"/>
  <c r="M26" i="12"/>
  <c r="AA26" i="12" s="1"/>
  <c r="K26" i="12"/>
  <c r="I26" i="12"/>
  <c r="T23" i="12"/>
  <c r="R23" i="12"/>
  <c r="P23" i="12"/>
  <c r="M23" i="12"/>
  <c r="K23" i="12"/>
  <c r="I23" i="12"/>
  <c r="F23" i="12"/>
  <c r="D23" i="12"/>
  <c r="B23" i="12"/>
  <c r="T22" i="12"/>
  <c r="R22" i="12"/>
  <c r="P22" i="12"/>
  <c r="M22" i="12"/>
  <c r="K22" i="12"/>
  <c r="I22" i="12"/>
  <c r="F22" i="12"/>
  <c r="D22" i="12"/>
  <c r="B22" i="12"/>
  <c r="T21" i="12"/>
  <c r="R21" i="12"/>
  <c r="P21" i="12"/>
  <c r="M21" i="12"/>
  <c r="K21" i="12"/>
  <c r="I21" i="12"/>
  <c r="F21" i="12"/>
  <c r="D21" i="12"/>
  <c r="B21" i="12"/>
  <c r="T20" i="12"/>
  <c r="R20" i="12"/>
  <c r="P20" i="12"/>
  <c r="M20" i="12"/>
  <c r="K20" i="12"/>
  <c r="I20" i="12"/>
  <c r="F20" i="12"/>
  <c r="D20" i="12"/>
  <c r="B20" i="12"/>
  <c r="T19" i="12"/>
  <c r="R19" i="12"/>
  <c r="P19" i="12"/>
  <c r="M19" i="12"/>
  <c r="K19" i="12"/>
  <c r="I19" i="12"/>
  <c r="F19" i="12"/>
  <c r="D19" i="12"/>
  <c r="B19" i="12"/>
  <c r="T18" i="12"/>
  <c r="R18" i="12"/>
  <c r="P18" i="12"/>
  <c r="M18" i="12"/>
  <c r="K18" i="12"/>
  <c r="I18" i="12"/>
  <c r="F18" i="12"/>
  <c r="D18" i="12"/>
  <c r="B18" i="12"/>
  <c r="M17" i="12"/>
  <c r="AA17" i="12" s="1"/>
  <c r="I17" i="12"/>
  <c r="W17" i="12" s="1"/>
  <c r="T16" i="12"/>
  <c r="R16" i="12"/>
  <c r="P16" i="12"/>
  <c r="M16" i="12"/>
  <c r="K16" i="12"/>
  <c r="I16" i="12"/>
  <c r="F16" i="12"/>
  <c r="D16" i="12"/>
  <c r="B16" i="12"/>
  <c r="T13" i="12"/>
  <c r="R13" i="12"/>
  <c r="P13" i="12"/>
  <c r="M13" i="12"/>
  <c r="K13" i="12"/>
  <c r="I13" i="12"/>
  <c r="F13" i="12"/>
  <c r="D13" i="12"/>
  <c r="B13" i="12"/>
  <c r="T12" i="12"/>
  <c r="R12" i="12"/>
  <c r="P12" i="12"/>
  <c r="M12" i="12"/>
  <c r="K12" i="12"/>
  <c r="I12" i="12"/>
  <c r="F12" i="12"/>
  <c r="D12" i="12"/>
  <c r="B12" i="12"/>
  <c r="T11" i="12"/>
  <c r="R11" i="12"/>
  <c r="P11" i="12"/>
  <c r="M11" i="12"/>
  <c r="K11" i="12"/>
  <c r="I11" i="12"/>
  <c r="F11" i="12"/>
  <c r="D11" i="12"/>
  <c r="B11" i="12"/>
  <c r="T10" i="12"/>
  <c r="R10" i="12"/>
  <c r="P10" i="12"/>
  <c r="M10" i="12"/>
  <c r="K10" i="12"/>
  <c r="I10" i="12"/>
  <c r="F10" i="12"/>
  <c r="D10" i="12"/>
  <c r="B10" i="12"/>
  <c r="T9" i="12"/>
  <c r="R9" i="12"/>
  <c r="P9" i="12"/>
  <c r="M9" i="12"/>
  <c r="K9" i="12"/>
  <c r="I9" i="12"/>
  <c r="F9" i="12"/>
  <c r="D9" i="12"/>
  <c r="B9" i="12"/>
  <c r="AA8" i="12"/>
  <c r="W8" i="12"/>
  <c r="T8" i="12"/>
  <c r="P8" i="12"/>
  <c r="M8" i="12"/>
  <c r="I8" i="12"/>
  <c r="T7" i="12"/>
  <c r="R7" i="12"/>
  <c r="P7" i="12"/>
  <c r="M7" i="12"/>
  <c r="K7" i="12"/>
  <c r="I7" i="12"/>
  <c r="F7" i="12"/>
  <c r="D7" i="12"/>
  <c r="B7" i="12"/>
  <c r="R71" i="12" l="1"/>
  <c r="Y71" i="12"/>
  <c r="W48" i="12"/>
  <c r="R55" i="12"/>
  <c r="W57" i="12"/>
  <c r="Z59" i="12"/>
  <c r="X65" i="12"/>
  <c r="T66" i="12"/>
  <c r="AA69" i="12"/>
  <c r="T69" i="12"/>
  <c r="P94" i="12"/>
  <c r="W94" i="12"/>
  <c r="W112" i="12"/>
  <c r="P112" i="12"/>
  <c r="W128" i="12"/>
  <c r="P128" i="12"/>
  <c r="Z52" i="12"/>
  <c r="AA60" i="12"/>
  <c r="AA31" i="12"/>
  <c r="P37" i="12"/>
  <c r="AA52" i="12"/>
  <c r="Y67" i="12"/>
  <c r="R67" i="12"/>
  <c r="P17" i="12"/>
  <c r="P29" i="12"/>
  <c r="AA30" i="12"/>
  <c r="AA37" i="12"/>
  <c r="T44" i="12"/>
  <c r="W47" i="12"/>
  <c r="X57" i="12"/>
  <c r="T58" i="12"/>
  <c r="AA59" i="12"/>
  <c r="P62" i="12"/>
  <c r="Y65" i="12"/>
  <c r="P69" i="12"/>
  <c r="W96" i="12"/>
  <c r="P96" i="12"/>
  <c r="AA45" i="12"/>
  <c r="R29" i="12"/>
  <c r="R36" i="12"/>
  <c r="W40" i="12"/>
  <c r="T43" i="12"/>
  <c r="Y47" i="12"/>
  <c r="W63" i="12"/>
  <c r="R64" i="12"/>
  <c r="Q71" i="12"/>
  <c r="W73" i="12"/>
  <c r="P73" i="12"/>
  <c r="AA123" i="12"/>
  <c r="T123" i="12"/>
  <c r="P30" i="12"/>
  <c r="AA38" i="12"/>
  <c r="X56" i="12"/>
  <c r="T73" i="12"/>
  <c r="T17" i="12"/>
  <c r="AA29" i="12"/>
  <c r="T36" i="12"/>
  <c r="W39" i="12"/>
  <c r="Y40" i="12"/>
  <c r="P46" i="12"/>
  <c r="AA47" i="12"/>
  <c r="Q54" i="12"/>
  <c r="W55" i="12"/>
  <c r="R56" i="12"/>
  <c r="X58" i="12"/>
  <c r="AA61" i="12"/>
  <c r="S64" i="12"/>
  <c r="Y66" i="12"/>
  <c r="Z68" i="12"/>
  <c r="S68" i="12"/>
  <c r="AA68" i="12"/>
  <c r="S72" i="12"/>
  <c r="Z72" i="12"/>
  <c r="AA53" i="12"/>
  <c r="Y74" i="12"/>
  <c r="R74" i="12"/>
  <c r="S96" i="12"/>
  <c r="Z96" i="12"/>
  <c r="AA113" i="12"/>
  <c r="T113" i="12"/>
  <c r="W120" i="12"/>
  <c r="P120" i="12"/>
  <c r="AA129" i="12"/>
  <c r="T129" i="12"/>
  <c r="T28" i="12"/>
  <c r="W31" i="12"/>
  <c r="Y32" i="12"/>
  <c r="P38" i="12"/>
  <c r="AA39" i="12"/>
  <c r="P45" i="12"/>
  <c r="AA46" i="12"/>
  <c r="P53" i="12"/>
  <c r="Z58" i="12"/>
  <c r="Z60" i="12"/>
  <c r="W64" i="12"/>
  <c r="S65" i="12"/>
  <c r="P70" i="12"/>
  <c r="W56" i="12"/>
  <c r="W124" i="12"/>
  <c r="P124" i="12"/>
  <c r="W88" i="12"/>
  <c r="Q94" i="12"/>
  <c r="AA109" i="12"/>
  <c r="T109" i="12"/>
  <c r="Q118" i="12"/>
  <c r="X118" i="12"/>
  <c r="T120" i="12"/>
  <c r="AA120" i="12"/>
  <c r="R137" i="12"/>
  <c r="Y137" i="12"/>
  <c r="AA76" i="12"/>
  <c r="R89" i="12"/>
  <c r="S94" i="12"/>
  <c r="W95" i="12"/>
  <c r="W97" i="12"/>
  <c r="P97" i="12"/>
  <c r="R97" i="12"/>
  <c r="W99" i="12"/>
  <c r="P99" i="12"/>
  <c r="R99" i="12"/>
  <c r="W101" i="12"/>
  <c r="P101" i="12"/>
  <c r="R101" i="12"/>
  <c r="W103" i="12"/>
  <c r="P103" i="12"/>
  <c r="R103" i="12"/>
  <c r="W105" i="12"/>
  <c r="P105" i="12"/>
  <c r="R105" i="12"/>
  <c r="W107" i="12"/>
  <c r="P107" i="12"/>
  <c r="R107" i="12"/>
  <c r="P109" i="12"/>
  <c r="W109" i="12"/>
  <c r="S109" i="12"/>
  <c r="T114" i="12"/>
  <c r="AA114" i="12"/>
  <c r="R115" i="12"/>
  <c r="Y115" i="12"/>
  <c r="X115" i="12"/>
  <c r="P116" i="12"/>
  <c r="P119" i="12"/>
  <c r="W119" i="12"/>
  <c r="Y121" i="12"/>
  <c r="R121" i="12"/>
  <c r="S122" i="12"/>
  <c r="P125" i="12"/>
  <c r="W125" i="12"/>
  <c r="S125" i="12"/>
  <c r="T130" i="12"/>
  <c r="AA130" i="12"/>
  <c r="R131" i="12"/>
  <c r="Y131" i="12"/>
  <c r="X131" i="12"/>
  <c r="AB135" i="12"/>
  <c r="T75" i="12"/>
  <c r="AA125" i="12"/>
  <c r="T125" i="12"/>
  <c r="Q73" i="12"/>
  <c r="S74" i="12"/>
  <c r="P76" i="12"/>
  <c r="S77" i="12"/>
  <c r="X81" i="12"/>
  <c r="S82" i="12"/>
  <c r="W86" i="12"/>
  <c r="P87" i="12"/>
  <c r="AA88" i="12"/>
  <c r="R93" i="12"/>
  <c r="Y95" i="12"/>
  <c r="T97" i="12"/>
  <c r="Q98" i="12"/>
  <c r="X98" i="12"/>
  <c r="T99" i="12"/>
  <c r="Q100" i="12"/>
  <c r="X100" i="12"/>
  <c r="T101" i="12"/>
  <c r="Q102" i="12"/>
  <c r="X102" i="12"/>
  <c r="T103" i="12"/>
  <c r="Q104" i="12"/>
  <c r="X104" i="12"/>
  <c r="T105" i="12"/>
  <c r="Q106" i="12"/>
  <c r="X106" i="12"/>
  <c r="T107" i="12"/>
  <c r="Q108" i="12"/>
  <c r="X108" i="12"/>
  <c r="X109" i="12"/>
  <c r="S116" i="12"/>
  <c r="T119" i="12"/>
  <c r="Q122" i="12"/>
  <c r="X122" i="12"/>
  <c r="T124" i="12"/>
  <c r="AA124" i="12"/>
  <c r="X125" i="12"/>
  <c r="AA143" i="12"/>
  <c r="S144" i="12"/>
  <c r="Z75" i="12"/>
  <c r="Q80" i="12"/>
  <c r="Z81" i="12"/>
  <c r="W82" i="12"/>
  <c r="Y84" i="12"/>
  <c r="S93" i="12"/>
  <c r="AA95" i="12"/>
  <c r="Y109" i="12"/>
  <c r="R109" i="12"/>
  <c r="S110" i="12"/>
  <c r="P113" i="12"/>
  <c r="W113" i="12"/>
  <c r="S113" i="12"/>
  <c r="P114" i="12"/>
  <c r="Y116" i="12"/>
  <c r="T118" i="12"/>
  <c r="AA118" i="12"/>
  <c r="R119" i="12"/>
  <c r="Y119" i="12"/>
  <c r="X119" i="12"/>
  <c r="P123" i="12"/>
  <c r="W123" i="12"/>
  <c r="Y125" i="12"/>
  <c r="R125" i="12"/>
  <c r="S126" i="12"/>
  <c r="P129" i="12"/>
  <c r="W129" i="12"/>
  <c r="S129" i="12"/>
  <c r="P130" i="12"/>
  <c r="W134" i="12"/>
  <c r="Q140" i="12"/>
  <c r="X140" i="12"/>
  <c r="Q141" i="12"/>
  <c r="X141" i="12"/>
  <c r="Q78" i="12"/>
  <c r="X79" i="12"/>
  <c r="S87" i="12"/>
  <c r="X89" i="12"/>
  <c r="Y94" i="12"/>
  <c r="Q110" i="12"/>
  <c r="X110" i="12"/>
  <c r="T112" i="12"/>
  <c r="AA112" i="12"/>
  <c r="X113" i="12"/>
  <c r="AA117" i="12"/>
  <c r="T117" i="12"/>
  <c r="Q126" i="12"/>
  <c r="X126" i="12"/>
  <c r="T128" i="12"/>
  <c r="AA128" i="12"/>
  <c r="X129" i="12"/>
  <c r="AA94" i="12"/>
  <c r="Q96" i="12"/>
  <c r="X96" i="12"/>
  <c r="W98" i="12"/>
  <c r="P98" i="12"/>
  <c r="R98" i="12"/>
  <c r="W100" i="12"/>
  <c r="P100" i="12"/>
  <c r="R100" i="12"/>
  <c r="W102" i="12"/>
  <c r="P102" i="12"/>
  <c r="R102" i="12"/>
  <c r="W104" i="12"/>
  <c r="P104" i="12"/>
  <c r="R104" i="12"/>
  <c r="W106" i="12"/>
  <c r="P106" i="12"/>
  <c r="R106" i="12"/>
  <c r="W108" i="12"/>
  <c r="P108" i="12"/>
  <c r="R108" i="12"/>
  <c r="P111" i="12"/>
  <c r="W111" i="12"/>
  <c r="Y113" i="12"/>
  <c r="R113" i="12"/>
  <c r="P117" i="12"/>
  <c r="W117" i="12"/>
  <c r="P118" i="12"/>
  <c r="Y120" i="12"/>
  <c r="T122" i="12"/>
  <c r="AA122" i="12"/>
  <c r="R123" i="12"/>
  <c r="Y123" i="12"/>
  <c r="X123" i="12"/>
  <c r="P127" i="12"/>
  <c r="W127" i="12"/>
  <c r="Y129" i="12"/>
  <c r="R129" i="12"/>
  <c r="AA136" i="12"/>
  <c r="Z140" i="12"/>
  <c r="S140" i="12"/>
  <c r="W145" i="12"/>
  <c r="P145" i="12"/>
  <c r="W80" i="12"/>
  <c r="AA82" i="12"/>
  <c r="X87" i="12"/>
  <c r="AA93" i="12"/>
  <c r="Q95" i="12"/>
  <c r="T96" i="12"/>
  <c r="Q97" i="12"/>
  <c r="X97" i="12"/>
  <c r="T98" i="12"/>
  <c r="Q99" i="12"/>
  <c r="X99" i="12"/>
  <c r="T100" i="12"/>
  <c r="Q101" i="12"/>
  <c r="X101" i="12"/>
  <c r="T102" i="12"/>
  <c r="Q103" i="12"/>
  <c r="X103" i="12"/>
  <c r="T104" i="12"/>
  <c r="Q105" i="12"/>
  <c r="X105" i="12"/>
  <c r="T106" i="12"/>
  <c r="Q107" i="12"/>
  <c r="X107" i="12"/>
  <c r="T108" i="12"/>
  <c r="T111" i="12"/>
  <c r="Q114" i="12"/>
  <c r="X114" i="12"/>
  <c r="T116" i="12"/>
  <c r="AA116" i="12"/>
  <c r="AA121" i="12"/>
  <c r="T121" i="12"/>
  <c r="Q130" i="12"/>
  <c r="X130" i="12"/>
  <c r="Y80" i="12"/>
  <c r="X83" i="12"/>
  <c r="Y90" i="12"/>
  <c r="T110" i="12"/>
  <c r="AA110" i="12"/>
  <c r="R111" i="12"/>
  <c r="Y111" i="12"/>
  <c r="P115" i="12"/>
  <c r="W115" i="12"/>
  <c r="Y117" i="12"/>
  <c r="R117" i="12"/>
  <c r="S118" i="12"/>
  <c r="P121" i="12"/>
  <c r="W121" i="12"/>
  <c r="S121" i="12"/>
  <c r="Y124" i="12"/>
  <c r="T126" i="12"/>
  <c r="AA126" i="12"/>
  <c r="R127" i="12"/>
  <c r="Y127" i="12"/>
  <c r="P131" i="12"/>
  <c r="W131" i="12"/>
  <c r="Y135" i="12"/>
  <c r="AB136" i="12"/>
  <c r="U136" i="12"/>
  <c r="R142" i="12"/>
  <c r="Y142" i="12"/>
  <c r="S143" i="12"/>
  <c r="Z143" i="12"/>
  <c r="X112" i="12"/>
  <c r="X116" i="12"/>
  <c r="X120" i="12"/>
  <c r="X124" i="12"/>
  <c r="X128" i="12"/>
  <c r="P140" i="12"/>
  <c r="W140" i="12"/>
  <c r="T144" i="12"/>
  <c r="AA144" i="12"/>
  <c r="D10" i="11"/>
  <c r="V15" i="11" l="1"/>
  <c r="T15" i="11"/>
  <c r="R15" i="11"/>
  <c r="N15" i="11"/>
  <c r="L15" i="11"/>
  <c r="J15" i="11"/>
  <c r="F15" i="11"/>
  <c r="D15" i="11"/>
  <c r="B15" i="11"/>
  <c r="V21" i="11"/>
  <c r="T21" i="11"/>
  <c r="R21" i="11"/>
  <c r="N21" i="11"/>
  <c r="L21" i="11"/>
  <c r="J21" i="11"/>
  <c r="F21" i="11"/>
  <c r="D21" i="11"/>
  <c r="B21" i="11"/>
  <c r="V20" i="11"/>
  <c r="T20" i="11"/>
  <c r="R20" i="11"/>
  <c r="N20" i="11"/>
  <c r="L20" i="11"/>
  <c r="J20" i="11"/>
  <c r="F20" i="11"/>
  <c r="D20" i="11"/>
  <c r="B20" i="11"/>
  <c r="V19" i="11"/>
  <c r="T19" i="11"/>
  <c r="R19" i="11"/>
  <c r="N19" i="11"/>
  <c r="L19" i="11"/>
  <c r="J19" i="11"/>
  <c r="F19" i="11"/>
  <c r="D19" i="11"/>
  <c r="B19" i="11"/>
  <c r="V18" i="11"/>
  <c r="T18" i="11"/>
  <c r="R18" i="11"/>
  <c r="N18" i="11"/>
  <c r="L18" i="11"/>
  <c r="J18" i="11"/>
  <c r="F18" i="11"/>
  <c r="D18" i="11"/>
  <c r="B18" i="11"/>
  <c r="V17" i="11"/>
  <c r="T17" i="11"/>
  <c r="R17" i="11"/>
  <c r="N17" i="11"/>
  <c r="L17" i="11"/>
  <c r="J17" i="11"/>
  <c r="F17" i="11"/>
  <c r="D17" i="11"/>
  <c r="B17" i="11"/>
  <c r="N16" i="11"/>
  <c r="V16" i="11" s="1"/>
  <c r="L16" i="11"/>
  <c r="T16" i="11" s="1"/>
  <c r="J16" i="11"/>
  <c r="Z16" i="11" s="1"/>
  <c r="R16" i="11" l="1"/>
  <c r="AD16" i="11"/>
  <c r="AB16" i="11"/>
  <c r="T94" i="11"/>
  <c r="S94" i="11"/>
  <c r="N94" i="11"/>
  <c r="AD94" i="11" s="1"/>
  <c r="M94" i="11"/>
  <c r="U94" i="11" s="1"/>
  <c r="L94" i="11"/>
  <c r="AB94" i="11" s="1"/>
  <c r="K94" i="11"/>
  <c r="AA94" i="11" s="1"/>
  <c r="J94" i="11"/>
  <c r="R94" i="11" s="1"/>
  <c r="AC107" i="11"/>
  <c r="M107" i="11"/>
  <c r="U107" i="11" s="1"/>
  <c r="L107" i="11"/>
  <c r="AB107" i="11" s="1"/>
  <c r="K107" i="11"/>
  <c r="AA107" i="11" s="1"/>
  <c r="F107" i="11"/>
  <c r="N107" i="11" s="1"/>
  <c r="E107" i="11"/>
  <c r="D107" i="11"/>
  <c r="C107" i="11"/>
  <c r="B107" i="11"/>
  <c r="J107" i="11" s="1"/>
  <c r="Z107" i="11" l="1"/>
  <c r="R107" i="11"/>
  <c r="Z94" i="11"/>
  <c r="S107" i="11"/>
  <c r="T107" i="11"/>
  <c r="AC94" i="11"/>
  <c r="V94" i="11"/>
  <c r="V107" i="11"/>
  <c r="AD107" i="11"/>
  <c r="N66" i="11"/>
  <c r="V66" i="11" s="1"/>
  <c r="AD66" i="11"/>
  <c r="M66" i="11"/>
  <c r="U66" i="11" s="1"/>
  <c r="L66" i="11"/>
  <c r="T66" i="11" s="1"/>
  <c r="K66" i="11"/>
  <c r="AA66" i="11" s="1"/>
  <c r="S66" i="11"/>
  <c r="J66" i="11"/>
  <c r="R66" i="11" s="1"/>
  <c r="Z66" i="11" l="1"/>
  <c r="AB66" i="11"/>
  <c r="AC66" i="11"/>
  <c r="F129" i="11"/>
  <c r="N129" i="11" s="1"/>
  <c r="V129" i="11" s="1"/>
  <c r="E129" i="11"/>
  <c r="M129" i="11" s="1"/>
  <c r="AC129" i="11" s="1"/>
  <c r="D129" i="11"/>
  <c r="L129" i="11" s="1"/>
  <c r="AB129" i="11" s="1"/>
  <c r="C129" i="11"/>
  <c r="K129" i="11" s="1"/>
  <c r="AA129" i="11" s="1"/>
  <c r="B129" i="11"/>
  <c r="J129" i="11" s="1"/>
  <c r="Z129" i="11" s="1"/>
  <c r="F128" i="11"/>
  <c r="N128" i="11" s="1"/>
  <c r="V128" i="11" s="1"/>
  <c r="E128" i="11"/>
  <c r="M128" i="11" s="1"/>
  <c r="D128" i="11"/>
  <c r="L128" i="11" s="1"/>
  <c r="C128" i="11"/>
  <c r="B128" i="11"/>
  <c r="J128" i="11" s="1"/>
  <c r="Z128" i="11" s="1"/>
  <c r="F127" i="11"/>
  <c r="N127" i="11" s="1"/>
  <c r="AD127" i="11" s="1"/>
  <c r="E127" i="11"/>
  <c r="M127" i="11" s="1"/>
  <c r="AC127" i="11" s="1"/>
  <c r="D127" i="11"/>
  <c r="L127" i="11" s="1"/>
  <c r="T127" i="11" s="1"/>
  <c r="C127" i="11"/>
  <c r="K127" i="11" s="1"/>
  <c r="B127" i="11"/>
  <c r="J127" i="11" s="1"/>
  <c r="F126" i="11"/>
  <c r="N126" i="11" s="1"/>
  <c r="AD126" i="11" s="1"/>
  <c r="E126" i="11"/>
  <c r="M126" i="11" s="1"/>
  <c r="AC126" i="11" s="1"/>
  <c r="D126" i="11"/>
  <c r="L126" i="11" s="1"/>
  <c r="AB126" i="11" s="1"/>
  <c r="C126" i="11"/>
  <c r="K126" i="11" s="1"/>
  <c r="S126" i="11" s="1"/>
  <c r="B126" i="11"/>
  <c r="J126" i="11" s="1"/>
  <c r="F125" i="11"/>
  <c r="N125" i="11" s="1"/>
  <c r="E125" i="11"/>
  <c r="M125" i="11" s="1"/>
  <c r="AC125" i="11" s="1"/>
  <c r="D125" i="11"/>
  <c r="L125" i="11" s="1"/>
  <c r="AB125" i="11" s="1"/>
  <c r="C125" i="11"/>
  <c r="K125" i="11" s="1"/>
  <c r="AA125" i="11" s="1"/>
  <c r="B125" i="11"/>
  <c r="J125" i="11" s="1"/>
  <c r="R125" i="11" s="1"/>
  <c r="F124" i="11"/>
  <c r="N124" i="11" s="1"/>
  <c r="AD124" i="11" s="1"/>
  <c r="E124" i="11"/>
  <c r="M124" i="11" s="1"/>
  <c r="D124" i="11"/>
  <c r="L124" i="11" s="1"/>
  <c r="AB124" i="11" s="1"/>
  <c r="C124" i="11"/>
  <c r="K124" i="11" s="1"/>
  <c r="AA124" i="11" s="1"/>
  <c r="B124" i="11"/>
  <c r="J124" i="11" s="1"/>
  <c r="Z124" i="11" s="1"/>
  <c r="F123" i="11"/>
  <c r="N123" i="11" s="1"/>
  <c r="V123" i="11" s="1"/>
  <c r="E123" i="11"/>
  <c r="M123" i="11" s="1"/>
  <c r="AC123" i="11" s="1"/>
  <c r="D123" i="11"/>
  <c r="L123" i="11" s="1"/>
  <c r="AB123" i="11" s="1"/>
  <c r="C123" i="11"/>
  <c r="K123" i="11" s="1"/>
  <c r="S123" i="11" s="1"/>
  <c r="B123" i="11"/>
  <c r="J123" i="11" s="1"/>
  <c r="F122" i="11"/>
  <c r="N122" i="11" s="1"/>
  <c r="E122" i="11"/>
  <c r="M122" i="11" s="1"/>
  <c r="U122" i="11" s="1"/>
  <c r="D122" i="11"/>
  <c r="L122" i="11" s="1"/>
  <c r="AB122" i="11" s="1"/>
  <c r="C122" i="11"/>
  <c r="K122" i="11" s="1"/>
  <c r="AA122" i="11" s="1"/>
  <c r="B122" i="11"/>
  <c r="J122" i="11" s="1"/>
  <c r="Z122" i="11" s="1"/>
  <c r="F121" i="11"/>
  <c r="N121" i="11" s="1"/>
  <c r="AD121" i="11" s="1"/>
  <c r="E121" i="11"/>
  <c r="M121" i="11" s="1"/>
  <c r="D121" i="11"/>
  <c r="L121" i="11" s="1"/>
  <c r="T121" i="11" s="1"/>
  <c r="C121" i="11"/>
  <c r="K121" i="11" s="1"/>
  <c r="B121" i="11"/>
  <c r="J121" i="11" s="1"/>
  <c r="Z121" i="11" s="1"/>
  <c r="F120" i="11"/>
  <c r="N120" i="11" s="1"/>
  <c r="AD120" i="11" s="1"/>
  <c r="E120" i="11"/>
  <c r="M120" i="11" s="1"/>
  <c r="AC120" i="11" s="1"/>
  <c r="D120" i="11"/>
  <c r="L120" i="11" s="1"/>
  <c r="AB120" i="11" s="1"/>
  <c r="C120" i="11"/>
  <c r="K120" i="11" s="1"/>
  <c r="B120" i="11"/>
  <c r="J120" i="11" s="1"/>
  <c r="F119" i="11"/>
  <c r="N119" i="11" s="1"/>
  <c r="E119" i="11"/>
  <c r="M119" i="11" s="1"/>
  <c r="AC119" i="11" s="1"/>
  <c r="D119" i="11"/>
  <c r="L119" i="11" s="1"/>
  <c r="AB119" i="11" s="1"/>
  <c r="C119" i="11"/>
  <c r="K119" i="11" s="1"/>
  <c r="S119" i="11" s="1"/>
  <c r="B119" i="11"/>
  <c r="J119" i="11" s="1"/>
  <c r="R119" i="11" s="1"/>
  <c r="F118" i="11"/>
  <c r="N118" i="11" s="1"/>
  <c r="E118" i="11"/>
  <c r="M118" i="11" s="1"/>
  <c r="D118" i="11"/>
  <c r="L118" i="11" s="1"/>
  <c r="T118" i="11" s="1"/>
  <c r="C118" i="11"/>
  <c r="K118" i="11" s="1"/>
  <c r="AA118" i="11" s="1"/>
  <c r="B118" i="11"/>
  <c r="J118" i="11" s="1"/>
  <c r="Z118" i="11" s="1"/>
  <c r="F117" i="11"/>
  <c r="N117" i="11" s="1"/>
  <c r="V117" i="11" s="1"/>
  <c r="E117" i="11"/>
  <c r="M117" i="11" s="1"/>
  <c r="AC117" i="11" s="1"/>
  <c r="D117" i="11"/>
  <c r="L117" i="11" s="1"/>
  <c r="C117" i="11"/>
  <c r="K117" i="11" s="1"/>
  <c r="AA117" i="11" s="1"/>
  <c r="B117" i="11"/>
  <c r="J117" i="11" s="1"/>
  <c r="F116" i="11"/>
  <c r="N116" i="11" s="1"/>
  <c r="AD116" i="11" s="1"/>
  <c r="E116" i="11"/>
  <c r="M116" i="11" s="1"/>
  <c r="U116" i="11" s="1"/>
  <c r="D116" i="11"/>
  <c r="L116" i="11" s="1"/>
  <c r="AB116" i="11" s="1"/>
  <c r="C116" i="11"/>
  <c r="K116" i="11" s="1"/>
  <c r="AA116" i="11" s="1"/>
  <c r="B116" i="11"/>
  <c r="J116" i="11" s="1"/>
  <c r="R116" i="11" s="1"/>
  <c r="F115" i="11"/>
  <c r="N115" i="11" s="1"/>
  <c r="E115" i="11"/>
  <c r="M115" i="11" s="1"/>
  <c r="U115" i="11" s="1"/>
  <c r="D115" i="11"/>
  <c r="L115" i="11" s="1"/>
  <c r="T115" i="11" s="1"/>
  <c r="C115" i="11"/>
  <c r="K115" i="11" s="1"/>
  <c r="AA115" i="11" s="1"/>
  <c r="B115" i="11"/>
  <c r="J115" i="11" s="1"/>
  <c r="Z115" i="11" s="1"/>
  <c r="F114" i="11"/>
  <c r="N114" i="11" s="1"/>
  <c r="AD114" i="11" s="1"/>
  <c r="E114" i="11"/>
  <c r="M114" i="11" s="1"/>
  <c r="U114" i="11" s="1"/>
  <c r="D114" i="11"/>
  <c r="L114" i="11" s="1"/>
  <c r="T114" i="11" s="1"/>
  <c r="C114" i="11"/>
  <c r="K114" i="11" s="1"/>
  <c r="S114" i="11" s="1"/>
  <c r="B114" i="11"/>
  <c r="J114" i="11" s="1"/>
  <c r="F113" i="11"/>
  <c r="N113" i="11" s="1"/>
  <c r="AD113" i="11" s="1"/>
  <c r="E113" i="11"/>
  <c r="M113" i="11" s="1"/>
  <c r="AC113" i="11" s="1"/>
  <c r="D113" i="11"/>
  <c r="L113" i="11" s="1"/>
  <c r="AB113" i="11" s="1"/>
  <c r="C113" i="11"/>
  <c r="K113" i="11" s="1"/>
  <c r="AA113" i="11" s="1"/>
  <c r="B113" i="11"/>
  <c r="J113" i="11" s="1"/>
  <c r="F112" i="11"/>
  <c r="N112" i="11" s="1"/>
  <c r="E112" i="11"/>
  <c r="M112" i="11" s="1"/>
  <c r="D112" i="11"/>
  <c r="L112" i="11" s="1"/>
  <c r="AB112" i="11" s="1"/>
  <c r="C112" i="11"/>
  <c r="K112" i="11" s="1"/>
  <c r="AA112" i="11" s="1"/>
  <c r="B112" i="11"/>
  <c r="J112" i="11" s="1"/>
  <c r="Z112" i="11" s="1"/>
  <c r="F111" i="11"/>
  <c r="N111" i="11" s="1"/>
  <c r="V111" i="11" s="1"/>
  <c r="E111" i="11"/>
  <c r="M111" i="11" s="1"/>
  <c r="D111" i="11"/>
  <c r="L111" i="11" s="1"/>
  <c r="C111" i="11"/>
  <c r="K111" i="11" s="1"/>
  <c r="S111" i="11" s="1"/>
  <c r="B111" i="11"/>
  <c r="J111" i="11" s="1"/>
  <c r="Z111" i="11" s="1"/>
  <c r="F110" i="11"/>
  <c r="N110" i="11" s="1"/>
  <c r="AD110" i="11" s="1"/>
  <c r="E110" i="11"/>
  <c r="M110" i="11" s="1"/>
  <c r="U110" i="11" s="1"/>
  <c r="D110" i="11"/>
  <c r="L110" i="11" s="1"/>
  <c r="AB110" i="11" s="1"/>
  <c r="C110" i="11"/>
  <c r="K110" i="11" s="1"/>
  <c r="B110" i="11"/>
  <c r="J110" i="11" s="1"/>
  <c r="Z110" i="11" s="1"/>
  <c r="F109" i="11"/>
  <c r="N109" i="11" s="1"/>
  <c r="E109" i="11"/>
  <c r="M109" i="11" s="1"/>
  <c r="AC109" i="11" s="1"/>
  <c r="D109" i="11"/>
  <c r="L109" i="11" s="1"/>
  <c r="T109" i="11" s="1"/>
  <c r="C109" i="11"/>
  <c r="K109" i="11" s="1"/>
  <c r="AA109" i="11" s="1"/>
  <c r="B109" i="11"/>
  <c r="J109" i="11" s="1"/>
  <c r="Z109" i="11" s="1"/>
  <c r="F108" i="11"/>
  <c r="N108" i="11" s="1"/>
  <c r="AD108" i="11" s="1"/>
  <c r="E108" i="11"/>
  <c r="M108" i="11" s="1"/>
  <c r="D108" i="11"/>
  <c r="L108" i="11" s="1"/>
  <c r="T108" i="11" s="1"/>
  <c r="C108" i="11"/>
  <c r="K108" i="11" s="1"/>
  <c r="S108" i="11" s="1"/>
  <c r="B108" i="11"/>
  <c r="J108" i="11" s="1"/>
  <c r="Z108" i="11" s="1"/>
  <c r="F106" i="11"/>
  <c r="N106" i="11" s="1"/>
  <c r="AD106" i="11" s="1"/>
  <c r="E106" i="11"/>
  <c r="M106" i="11" s="1"/>
  <c r="AC106" i="11" s="1"/>
  <c r="D106" i="11"/>
  <c r="L106" i="11" s="1"/>
  <c r="T106" i="11" s="1"/>
  <c r="C106" i="11"/>
  <c r="K106" i="11" s="1"/>
  <c r="B106" i="11"/>
  <c r="J106" i="11" s="1"/>
  <c r="F105" i="11"/>
  <c r="N105" i="11" s="1"/>
  <c r="E105" i="11"/>
  <c r="M105" i="11" s="1"/>
  <c r="AC105" i="11" s="1"/>
  <c r="D105" i="11"/>
  <c r="L105" i="11" s="1"/>
  <c r="AB105" i="11" s="1"/>
  <c r="C105" i="11"/>
  <c r="K105" i="11" s="1"/>
  <c r="AA105" i="11" s="1"/>
  <c r="B105" i="11"/>
  <c r="J105" i="11" s="1"/>
  <c r="Z105" i="11" s="1"/>
  <c r="F104" i="11"/>
  <c r="N104" i="11" s="1"/>
  <c r="E104" i="11"/>
  <c r="M104" i="11" s="1"/>
  <c r="D104" i="11"/>
  <c r="L104" i="11" s="1"/>
  <c r="C104" i="11"/>
  <c r="K104" i="11" s="1"/>
  <c r="AA104" i="11" s="1"/>
  <c r="B104" i="11"/>
  <c r="J104" i="11" s="1"/>
  <c r="Z104" i="11" s="1"/>
  <c r="F103" i="11"/>
  <c r="N103" i="11" s="1"/>
  <c r="AD103" i="11" s="1"/>
  <c r="E103" i="11"/>
  <c r="M103" i="11" s="1"/>
  <c r="U103" i="11" s="1"/>
  <c r="D103" i="11"/>
  <c r="L103" i="11" s="1"/>
  <c r="C103" i="11"/>
  <c r="K103" i="11" s="1"/>
  <c r="B103" i="11"/>
  <c r="J103" i="11" s="1"/>
  <c r="F102" i="11"/>
  <c r="N102" i="11" s="1"/>
  <c r="AD102" i="11" s="1"/>
  <c r="E102" i="11"/>
  <c r="M102" i="11" s="1"/>
  <c r="AC102" i="11" s="1"/>
  <c r="D102" i="11"/>
  <c r="L102" i="11" s="1"/>
  <c r="T102" i="11" s="1"/>
  <c r="C102" i="11"/>
  <c r="K102" i="11" s="1"/>
  <c r="AA102" i="11" s="1"/>
  <c r="B102" i="11"/>
  <c r="J102" i="11" s="1"/>
  <c r="F101" i="11"/>
  <c r="N101" i="11" s="1"/>
  <c r="AD101" i="11" s="1"/>
  <c r="E101" i="11"/>
  <c r="M101" i="11" s="1"/>
  <c r="D101" i="11"/>
  <c r="L101" i="11" s="1"/>
  <c r="AB101" i="11" s="1"/>
  <c r="C101" i="11"/>
  <c r="K101" i="11" s="1"/>
  <c r="S101" i="11" s="1"/>
  <c r="B101" i="11"/>
  <c r="J101" i="11" s="1"/>
  <c r="Z101" i="11" s="1"/>
  <c r="F100" i="11"/>
  <c r="N100" i="11" s="1"/>
  <c r="AD100" i="11" s="1"/>
  <c r="E100" i="11"/>
  <c r="M100" i="11" s="1"/>
  <c r="D100" i="11"/>
  <c r="L100" i="11" s="1"/>
  <c r="C100" i="11"/>
  <c r="K100" i="11" s="1"/>
  <c r="S100" i="11" s="1"/>
  <c r="B100" i="11"/>
  <c r="J100" i="11" s="1"/>
  <c r="R100" i="11" s="1"/>
  <c r="F99" i="11"/>
  <c r="N99" i="11" s="1"/>
  <c r="AD99" i="11" s="1"/>
  <c r="E99" i="11"/>
  <c r="M99" i="11" s="1"/>
  <c r="AC99" i="11" s="1"/>
  <c r="D99" i="11"/>
  <c r="L99" i="11" s="1"/>
  <c r="C99" i="11"/>
  <c r="K99" i="11" s="1"/>
  <c r="B99" i="11"/>
  <c r="J99" i="11" s="1"/>
  <c r="Z99" i="11" s="1"/>
  <c r="F98" i="11"/>
  <c r="N98" i="11" s="1"/>
  <c r="V98" i="11" s="1"/>
  <c r="E98" i="11"/>
  <c r="M98" i="11" s="1"/>
  <c r="D98" i="11"/>
  <c r="L98" i="11" s="1"/>
  <c r="AB98" i="11" s="1"/>
  <c r="C98" i="11"/>
  <c r="K98" i="11" s="1"/>
  <c r="B98" i="11"/>
  <c r="J98" i="11" s="1"/>
  <c r="F97" i="11"/>
  <c r="N97" i="11" s="1"/>
  <c r="E97" i="11"/>
  <c r="M97" i="11" s="1"/>
  <c r="U97" i="11" s="1"/>
  <c r="D97" i="11"/>
  <c r="L97" i="11" s="1"/>
  <c r="AB97" i="11" s="1"/>
  <c r="C97" i="11"/>
  <c r="K97" i="11" s="1"/>
  <c r="S97" i="11" s="1"/>
  <c r="B97" i="11"/>
  <c r="J97" i="11" s="1"/>
  <c r="F96" i="11"/>
  <c r="N96" i="11" s="1"/>
  <c r="E96" i="11"/>
  <c r="M96" i="11" s="1"/>
  <c r="AC96" i="11" s="1"/>
  <c r="D96" i="11"/>
  <c r="L96" i="11" s="1"/>
  <c r="T96" i="11" s="1"/>
  <c r="C96" i="11"/>
  <c r="K96" i="11" s="1"/>
  <c r="AA96" i="11" s="1"/>
  <c r="B96" i="11"/>
  <c r="J96" i="11" s="1"/>
  <c r="Z96" i="11" s="1"/>
  <c r="F95" i="11"/>
  <c r="N95" i="11" s="1"/>
  <c r="E95" i="11"/>
  <c r="M95" i="11" s="1"/>
  <c r="D95" i="11"/>
  <c r="L95" i="11" s="1"/>
  <c r="AB95" i="11" s="1"/>
  <c r="C95" i="11"/>
  <c r="K95" i="11" s="1"/>
  <c r="S95" i="11" s="1"/>
  <c r="B95" i="11"/>
  <c r="J95" i="11" s="1"/>
  <c r="Z95" i="11" s="1"/>
  <c r="F93" i="11"/>
  <c r="N93" i="11" s="1"/>
  <c r="AD93" i="11" s="1"/>
  <c r="E93" i="11"/>
  <c r="M93" i="11" s="1"/>
  <c r="AC93" i="11" s="1"/>
  <c r="D93" i="11"/>
  <c r="L93" i="11" s="1"/>
  <c r="C93" i="11"/>
  <c r="K93" i="11" s="1"/>
  <c r="B93" i="11"/>
  <c r="J93" i="11" s="1"/>
  <c r="F92" i="11"/>
  <c r="N92" i="11" s="1"/>
  <c r="V92" i="11" s="1"/>
  <c r="E92" i="11"/>
  <c r="M92" i="11" s="1"/>
  <c r="AC92" i="11" s="1"/>
  <c r="D92" i="11"/>
  <c r="L92" i="11" s="1"/>
  <c r="AB92" i="11" s="1"/>
  <c r="C92" i="11"/>
  <c r="K92" i="11" s="1"/>
  <c r="B92" i="11"/>
  <c r="J92" i="11" s="1"/>
  <c r="F91" i="11"/>
  <c r="N91" i="11" s="1"/>
  <c r="E91" i="11"/>
  <c r="M91" i="11" s="1"/>
  <c r="D91" i="11"/>
  <c r="L91" i="11" s="1"/>
  <c r="AB91" i="11" s="1"/>
  <c r="C91" i="11"/>
  <c r="K91" i="11" s="1"/>
  <c r="B91" i="11"/>
  <c r="J91" i="11" s="1"/>
  <c r="Z91" i="11" s="1"/>
  <c r="AB118" i="11"/>
  <c r="AA111" i="11"/>
  <c r="Z103" i="11"/>
  <c r="AD98" i="11"/>
  <c r="U125" i="11"/>
  <c r="R103" i="11"/>
  <c r="K128" i="11"/>
  <c r="AA128" i="11" s="1"/>
  <c r="N88" i="11"/>
  <c r="V88" i="11" s="1"/>
  <c r="M88" i="11"/>
  <c r="L88" i="11"/>
  <c r="AB88" i="11" s="1"/>
  <c r="K88" i="11"/>
  <c r="J88" i="11"/>
  <c r="R88" i="11" s="1"/>
  <c r="N87" i="11"/>
  <c r="M87" i="11"/>
  <c r="U87" i="11" s="1"/>
  <c r="L87" i="11"/>
  <c r="K87" i="11"/>
  <c r="S87" i="11" s="1"/>
  <c r="J87" i="11"/>
  <c r="N86" i="11"/>
  <c r="AD86" i="11" s="1"/>
  <c r="M86" i="11"/>
  <c r="L86" i="11"/>
  <c r="T86" i="11" s="1"/>
  <c r="K86" i="11"/>
  <c r="J86" i="11"/>
  <c r="Z86" i="11" s="1"/>
  <c r="N85" i="11"/>
  <c r="M85" i="11"/>
  <c r="U85" i="11" s="1"/>
  <c r="L85" i="11"/>
  <c r="K85" i="11"/>
  <c r="S85" i="11" s="1"/>
  <c r="J85" i="11"/>
  <c r="N84" i="11"/>
  <c r="V84" i="11" s="1"/>
  <c r="M84" i="11"/>
  <c r="L84" i="11"/>
  <c r="AB84" i="11" s="1"/>
  <c r="K84" i="11"/>
  <c r="J84" i="11"/>
  <c r="R84" i="11" s="1"/>
  <c r="N83" i="11"/>
  <c r="M83" i="11"/>
  <c r="AC83" i="11" s="1"/>
  <c r="L83" i="11"/>
  <c r="K83" i="11"/>
  <c r="S83" i="11" s="1"/>
  <c r="J83" i="11"/>
  <c r="N82" i="11"/>
  <c r="AD82" i="11" s="1"/>
  <c r="M82" i="11"/>
  <c r="L82" i="11"/>
  <c r="T82" i="11" s="1"/>
  <c r="K82" i="11"/>
  <c r="J82" i="11"/>
  <c r="Z82" i="11" s="1"/>
  <c r="N81" i="11"/>
  <c r="M81" i="11"/>
  <c r="U81" i="11" s="1"/>
  <c r="L81" i="11"/>
  <c r="K81" i="11"/>
  <c r="AA81" i="11" s="1"/>
  <c r="J81" i="11"/>
  <c r="N80" i="11"/>
  <c r="V80" i="11" s="1"/>
  <c r="M80" i="11"/>
  <c r="L80" i="11"/>
  <c r="AB80" i="11" s="1"/>
  <c r="K80" i="11"/>
  <c r="J80" i="11"/>
  <c r="R80" i="11" s="1"/>
  <c r="N79" i="11"/>
  <c r="M79" i="11"/>
  <c r="AC79" i="11" s="1"/>
  <c r="L79" i="11"/>
  <c r="K79" i="11"/>
  <c r="S79" i="11" s="1"/>
  <c r="J79" i="11"/>
  <c r="N78" i="11"/>
  <c r="AD78" i="11" s="1"/>
  <c r="M78" i="11"/>
  <c r="L78" i="11"/>
  <c r="T78" i="11" s="1"/>
  <c r="K78" i="11"/>
  <c r="J78" i="11"/>
  <c r="R78" i="11" s="1"/>
  <c r="N77" i="11"/>
  <c r="M77" i="11"/>
  <c r="U77" i="11" s="1"/>
  <c r="L77" i="11"/>
  <c r="K77" i="11"/>
  <c r="AA77" i="11" s="1"/>
  <c r="J77" i="11"/>
  <c r="N76" i="11"/>
  <c r="V76" i="11" s="1"/>
  <c r="M76" i="11"/>
  <c r="L76" i="11"/>
  <c r="AB76" i="11" s="1"/>
  <c r="K76" i="11"/>
  <c r="J76" i="11"/>
  <c r="R76" i="11" s="1"/>
  <c r="N75" i="11"/>
  <c r="M75" i="11"/>
  <c r="AC75" i="11" s="1"/>
  <c r="L75" i="11"/>
  <c r="K75" i="11"/>
  <c r="S75" i="11" s="1"/>
  <c r="J75" i="11"/>
  <c r="N74" i="11"/>
  <c r="AD74" i="11" s="1"/>
  <c r="M74" i="11"/>
  <c r="L74" i="11"/>
  <c r="T74" i="11" s="1"/>
  <c r="K74" i="11"/>
  <c r="J74" i="11"/>
  <c r="Z74" i="11" s="1"/>
  <c r="N73" i="11"/>
  <c r="M73" i="11"/>
  <c r="U73" i="11" s="1"/>
  <c r="L73" i="11"/>
  <c r="K73" i="11"/>
  <c r="S73" i="11" s="1"/>
  <c r="J73" i="11"/>
  <c r="N72" i="11"/>
  <c r="V72" i="11" s="1"/>
  <c r="M72" i="11"/>
  <c r="L72" i="11"/>
  <c r="AB72" i="11" s="1"/>
  <c r="K72" i="11"/>
  <c r="J72" i="11"/>
  <c r="R72" i="11" s="1"/>
  <c r="N71" i="11"/>
  <c r="M71" i="11"/>
  <c r="AC71" i="11" s="1"/>
  <c r="L71" i="11"/>
  <c r="K71" i="11"/>
  <c r="S71" i="11" s="1"/>
  <c r="J71" i="11"/>
  <c r="N70" i="11"/>
  <c r="AD70" i="11" s="1"/>
  <c r="M70" i="11"/>
  <c r="L70" i="11"/>
  <c r="T70" i="11" s="1"/>
  <c r="K70" i="11"/>
  <c r="J70" i="11"/>
  <c r="Z70" i="11" s="1"/>
  <c r="N69" i="11"/>
  <c r="M69" i="11"/>
  <c r="U69" i="11" s="1"/>
  <c r="L69" i="11"/>
  <c r="K69" i="11"/>
  <c r="AA69" i="11" s="1"/>
  <c r="J69" i="11"/>
  <c r="N68" i="11"/>
  <c r="V68" i="11" s="1"/>
  <c r="M68" i="11"/>
  <c r="L68" i="11"/>
  <c r="AB68" i="11" s="1"/>
  <c r="K68" i="11"/>
  <c r="J68" i="11"/>
  <c r="R68" i="11" s="1"/>
  <c r="N67" i="11"/>
  <c r="M67" i="11"/>
  <c r="AC67" i="11" s="1"/>
  <c r="L67" i="11"/>
  <c r="K67" i="11"/>
  <c r="S67" i="11" s="1"/>
  <c r="J67" i="11"/>
  <c r="N65" i="11"/>
  <c r="AD65" i="11" s="1"/>
  <c r="M65" i="11"/>
  <c r="L65" i="11"/>
  <c r="T65" i="11" s="1"/>
  <c r="K65" i="11"/>
  <c r="J65" i="11"/>
  <c r="R65" i="11" s="1"/>
  <c r="N64" i="11"/>
  <c r="M64" i="11"/>
  <c r="U64" i="11" s="1"/>
  <c r="L64" i="11"/>
  <c r="K64" i="11"/>
  <c r="AA64" i="11" s="1"/>
  <c r="J64" i="11"/>
  <c r="N63" i="11"/>
  <c r="V63" i="11" s="1"/>
  <c r="M63" i="11"/>
  <c r="L63" i="11"/>
  <c r="AB63" i="11" s="1"/>
  <c r="K63" i="11"/>
  <c r="J63" i="11"/>
  <c r="R63" i="11" s="1"/>
  <c r="N62" i="11"/>
  <c r="M62" i="11"/>
  <c r="U62" i="11" s="1"/>
  <c r="L62" i="11"/>
  <c r="K62" i="11"/>
  <c r="S62" i="11" s="1"/>
  <c r="J62" i="11"/>
  <c r="N61" i="11"/>
  <c r="AD61" i="11" s="1"/>
  <c r="M61" i="11"/>
  <c r="L61" i="11"/>
  <c r="T61" i="11" s="1"/>
  <c r="K61" i="11"/>
  <c r="J61" i="11"/>
  <c r="Z61" i="11" s="1"/>
  <c r="N60" i="11"/>
  <c r="M60" i="11"/>
  <c r="U60" i="11" s="1"/>
  <c r="L60" i="11"/>
  <c r="K60" i="11"/>
  <c r="AA60" i="11" s="1"/>
  <c r="J60" i="11"/>
  <c r="N59" i="11"/>
  <c r="V59" i="11" s="1"/>
  <c r="M59" i="11"/>
  <c r="L59" i="11"/>
  <c r="AB59" i="11" s="1"/>
  <c r="K59" i="11"/>
  <c r="J59" i="11"/>
  <c r="R59" i="11" s="1"/>
  <c r="N58" i="11"/>
  <c r="M58" i="11"/>
  <c r="AC58" i="11" s="1"/>
  <c r="L58" i="11"/>
  <c r="K58" i="11"/>
  <c r="S58" i="11" s="1"/>
  <c r="J58" i="11"/>
  <c r="N57" i="11"/>
  <c r="V57" i="11" s="1"/>
  <c r="M57" i="11"/>
  <c r="L57" i="11"/>
  <c r="T57" i="11" s="1"/>
  <c r="K57" i="11"/>
  <c r="J57" i="11"/>
  <c r="Z57" i="11" s="1"/>
  <c r="N56" i="11"/>
  <c r="M56" i="11"/>
  <c r="U56" i="11" s="1"/>
  <c r="L56" i="11"/>
  <c r="K56" i="11"/>
  <c r="AA56" i="11" s="1"/>
  <c r="J56" i="11"/>
  <c r="N55" i="11"/>
  <c r="V55" i="11" s="1"/>
  <c r="M55" i="11"/>
  <c r="L55" i="11"/>
  <c r="AB55" i="11" s="1"/>
  <c r="K55" i="11"/>
  <c r="J55" i="11"/>
  <c r="R55" i="11" s="1"/>
  <c r="N54" i="11"/>
  <c r="M54" i="11"/>
  <c r="AC54" i="11" s="1"/>
  <c r="L54" i="11"/>
  <c r="K54" i="11"/>
  <c r="S54" i="11" s="1"/>
  <c r="J54" i="11"/>
  <c r="Z54" i="11" s="1"/>
  <c r="N53" i="11"/>
  <c r="AD53" i="11" s="1"/>
  <c r="M53" i="11"/>
  <c r="L53" i="11"/>
  <c r="AB53" i="11" s="1"/>
  <c r="K53" i="11"/>
  <c r="J53" i="11"/>
  <c r="Z53" i="11" s="1"/>
  <c r="N52" i="11"/>
  <c r="AD52" i="11" s="1"/>
  <c r="M52" i="11"/>
  <c r="U52" i="11" s="1"/>
  <c r="L52" i="11"/>
  <c r="AB52" i="11" s="1"/>
  <c r="K52" i="11"/>
  <c r="AA52" i="11" s="1"/>
  <c r="J52" i="11"/>
  <c r="Z52" i="11" s="1"/>
  <c r="N51" i="11"/>
  <c r="V51" i="11" s="1"/>
  <c r="M51" i="11"/>
  <c r="AC51" i="11" s="1"/>
  <c r="L51" i="11"/>
  <c r="T51" i="11" s="1"/>
  <c r="K51" i="11"/>
  <c r="AA51" i="11" s="1"/>
  <c r="J51" i="11"/>
  <c r="R51" i="11" s="1"/>
  <c r="N50" i="11"/>
  <c r="AD50" i="11" s="1"/>
  <c r="M50" i="11"/>
  <c r="AC50" i="11" s="1"/>
  <c r="L50" i="11"/>
  <c r="AB50" i="11" s="1"/>
  <c r="K50" i="11"/>
  <c r="S50" i="11" s="1"/>
  <c r="J50" i="11"/>
  <c r="Z50" i="11" s="1"/>
  <c r="L10" i="11"/>
  <c r="R61" i="11" l="1"/>
  <c r="T76" i="11"/>
  <c r="R86" i="11"/>
  <c r="AD84" i="11"/>
  <c r="T88" i="11"/>
  <c r="AA67" i="11"/>
  <c r="AD76" i="11"/>
  <c r="U50" i="11"/>
  <c r="AD57" i="11"/>
  <c r="V52" i="11"/>
  <c r="T80" i="11"/>
  <c r="Z59" i="11"/>
  <c r="AC77" i="11"/>
  <c r="AC97" i="11"/>
  <c r="AB127" i="11"/>
  <c r="S60" i="11"/>
  <c r="U83" i="11"/>
  <c r="Z65" i="11"/>
  <c r="Z84" i="11"/>
  <c r="AC69" i="11"/>
  <c r="AA85" i="11"/>
  <c r="T50" i="11"/>
  <c r="U75" i="11"/>
  <c r="AB74" i="11"/>
  <c r="AD91" i="11"/>
  <c r="V91" i="11"/>
  <c r="AD97" i="11"/>
  <c r="V97" i="11"/>
  <c r="V122" i="11"/>
  <c r="AD122" i="11"/>
  <c r="R53" i="11"/>
  <c r="V65" i="11"/>
  <c r="S81" i="11"/>
  <c r="AD51" i="11"/>
  <c r="AB61" i="11"/>
  <c r="AB70" i="11"/>
  <c r="Z78" i="11"/>
  <c r="AC87" i="11"/>
  <c r="AB108" i="11"/>
  <c r="T55" i="11"/>
  <c r="V70" i="11"/>
  <c r="AA54" i="11"/>
  <c r="AA62" i="11"/>
  <c r="AD88" i="11"/>
  <c r="S56" i="11"/>
  <c r="U71" i="11"/>
  <c r="Z55" i="11"/>
  <c r="AC62" i="11"/>
  <c r="AA73" i="11"/>
  <c r="AC81" i="11"/>
  <c r="AC73" i="11"/>
  <c r="Z88" i="11"/>
  <c r="S51" i="11"/>
  <c r="T53" i="11"/>
  <c r="T68" i="11"/>
  <c r="V82" i="11"/>
  <c r="AC52" i="11"/>
  <c r="AD55" i="11"/>
  <c r="AD59" i="11"/>
  <c r="Z63" i="11"/>
  <c r="Z68" i="11"/>
  <c r="AA71" i="11"/>
  <c r="AA75" i="11"/>
  <c r="AB78" i="11"/>
  <c r="AB82" i="11"/>
  <c r="AC85" i="11"/>
  <c r="AB65" i="11"/>
  <c r="U51" i="11"/>
  <c r="R54" i="11"/>
  <c r="U58" i="11"/>
  <c r="T63" i="11"/>
  <c r="S69" i="11"/>
  <c r="R74" i="11"/>
  <c r="V78" i="11"/>
  <c r="AC56" i="11"/>
  <c r="AD63" i="11"/>
  <c r="Z72" i="11"/>
  <c r="AA79" i="11"/>
  <c r="AB86" i="11"/>
  <c r="AD128" i="11"/>
  <c r="AD80" i="11"/>
  <c r="U54" i="11"/>
  <c r="T59" i="11"/>
  <c r="S64" i="11"/>
  <c r="R70" i="11"/>
  <c r="V74" i="11"/>
  <c r="U79" i="11"/>
  <c r="T84" i="11"/>
  <c r="AA50" i="11"/>
  <c r="AB57" i="11"/>
  <c r="AC60" i="11"/>
  <c r="AC64" i="11"/>
  <c r="AD68" i="11"/>
  <c r="AD72" i="11"/>
  <c r="Z76" i="11"/>
  <c r="Z80" i="11"/>
  <c r="AA83" i="11"/>
  <c r="AA87" i="11"/>
  <c r="Z51" i="11"/>
  <c r="AA58" i="11"/>
  <c r="R50" i="11"/>
  <c r="T52" i="11"/>
  <c r="R57" i="11"/>
  <c r="V61" i="11"/>
  <c r="U67" i="11"/>
  <c r="T72" i="11"/>
  <c r="S77" i="11"/>
  <c r="R82" i="11"/>
  <c r="V86" i="11"/>
  <c r="AC108" i="11"/>
  <c r="U108" i="11"/>
  <c r="R123" i="11"/>
  <c r="Z123" i="11"/>
  <c r="V104" i="11"/>
  <c r="AD104" i="11"/>
  <c r="R113" i="11"/>
  <c r="Z113" i="11"/>
  <c r="S53" i="11"/>
  <c r="AA53" i="11"/>
  <c r="S59" i="11"/>
  <c r="AA59" i="11"/>
  <c r="S65" i="11"/>
  <c r="AA65" i="11"/>
  <c r="R71" i="11"/>
  <c r="Z71" i="11"/>
  <c r="R77" i="11"/>
  <c r="Z77" i="11"/>
  <c r="R83" i="11"/>
  <c r="Z83" i="11"/>
  <c r="U86" i="11"/>
  <c r="AC86" i="11"/>
  <c r="U53" i="11"/>
  <c r="AC53" i="11"/>
  <c r="R56" i="11"/>
  <c r="Z56" i="11"/>
  <c r="V60" i="11"/>
  <c r="AD60" i="11"/>
  <c r="T64" i="11"/>
  <c r="AB64" i="11"/>
  <c r="V67" i="11"/>
  <c r="AD67" i="11"/>
  <c r="T71" i="11"/>
  <c r="AB71" i="11"/>
  <c r="R75" i="11"/>
  <c r="Z75" i="11"/>
  <c r="T77" i="11"/>
  <c r="AB77" i="11"/>
  <c r="V79" i="11"/>
  <c r="AD79" i="11"/>
  <c r="T83" i="11"/>
  <c r="AB83" i="11"/>
  <c r="R87" i="11"/>
  <c r="Z87" i="11"/>
  <c r="AC98" i="11"/>
  <c r="U98" i="11"/>
  <c r="AA55" i="11"/>
  <c r="S55" i="11"/>
  <c r="AC57" i="11"/>
  <c r="U57" i="11"/>
  <c r="AD58" i="11"/>
  <c r="V58" i="11"/>
  <c r="AA61" i="11"/>
  <c r="S61" i="11"/>
  <c r="AB62" i="11"/>
  <c r="T62" i="11"/>
  <c r="AC63" i="11"/>
  <c r="U63" i="11"/>
  <c r="Z67" i="11"/>
  <c r="R67" i="11"/>
  <c r="AA68" i="11"/>
  <c r="S68" i="11"/>
  <c r="AC70" i="11"/>
  <c r="U70" i="11"/>
  <c r="AD71" i="11"/>
  <c r="V71" i="11"/>
  <c r="AA74" i="11"/>
  <c r="S74" i="11"/>
  <c r="AC76" i="11"/>
  <c r="U76" i="11"/>
  <c r="AD77" i="11"/>
  <c r="V77" i="11"/>
  <c r="AA80" i="11"/>
  <c r="S80" i="11"/>
  <c r="AD83" i="11"/>
  <c r="V83" i="11"/>
  <c r="Z85" i="11"/>
  <c r="R85" i="11"/>
  <c r="AB87" i="11"/>
  <c r="T87" i="11"/>
  <c r="AC88" i="11"/>
  <c r="U88" i="11"/>
  <c r="R52" i="11"/>
  <c r="S52" i="11"/>
  <c r="V53" i="11"/>
  <c r="AB51" i="11"/>
  <c r="Z93" i="11"/>
  <c r="R93" i="11"/>
  <c r="S124" i="11"/>
  <c r="AA100" i="11"/>
  <c r="AC115" i="11"/>
  <c r="T54" i="11"/>
  <c r="AB54" i="11"/>
  <c r="T60" i="11"/>
  <c r="AB60" i="11"/>
  <c r="T67" i="11"/>
  <c r="AB67" i="11"/>
  <c r="U74" i="11"/>
  <c r="AC74" i="11"/>
  <c r="V81" i="11"/>
  <c r="AD81" i="11"/>
  <c r="V87" i="11"/>
  <c r="AD87" i="11"/>
  <c r="AD115" i="11"/>
  <c r="V115" i="11"/>
  <c r="T91" i="11"/>
  <c r="AB121" i="11"/>
  <c r="V56" i="11"/>
  <c r="AD56" i="11"/>
  <c r="U61" i="11"/>
  <c r="AC61" i="11"/>
  <c r="U68" i="11"/>
  <c r="AC68" i="11"/>
  <c r="T73" i="11"/>
  <c r="AB73" i="11"/>
  <c r="T79" i="11"/>
  <c r="AB79" i="11"/>
  <c r="U121" i="11"/>
  <c r="AC121" i="11"/>
  <c r="U59" i="11"/>
  <c r="AC59" i="11"/>
  <c r="U84" i="11"/>
  <c r="AC84" i="11"/>
  <c r="R58" i="11"/>
  <c r="Z58" i="11"/>
  <c r="R64" i="11"/>
  <c r="Z64" i="11"/>
  <c r="S72" i="11"/>
  <c r="AA72" i="11"/>
  <c r="S78" i="11"/>
  <c r="AA78" i="11"/>
  <c r="S84" i="11"/>
  <c r="AA84" i="11"/>
  <c r="V54" i="11"/>
  <c r="AD54" i="11"/>
  <c r="T58" i="11"/>
  <c r="AB58" i="11"/>
  <c r="S63" i="11"/>
  <c r="AA63" i="11"/>
  <c r="R69" i="11"/>
  <c r="Z69" i="11"/>
  <c r="V73" i="11"/>
  <c r="AD73" i="11"/>
  <c r="U78" i="11"/>
  <c r="AC78" i="11"/>
  <c r="S82" i="11"/>
  <c r="AA82" i="11"/>
  <c r="S88" i="11"/>
  <c r="AA88" i="11"/>
  <c r="U55" i="11"/>
  <c r="AC55" i="11"/>
  <c r="V62" i="11"/>
  <c r="AD62" i="11"/>
  <c r="V69" i="11"/>
  <c r="AD69" i="11"/>
  <c r="V75" i="11"/>
  <c r="AD75" i="11"/>
  <c r="U80" i="11"/>
  <c r="AC80" i="11"/>
  <c r="T85" i="11"/>
  <c r="AB85" i="11"/>
  <c r="S57" i="11"/>
  <c r="AA57" i="11"/>
  <c r="R62" i="11"/>
  <c r="Z62" i="11"/>
  <c r="U65" i="11"/>
  <c r="AC65" i="11"/>
  <c r="S70" i="11"/>
  <c r="AA70" i="11"/>
  <c r="U72" i="11"/>
  <c r="AC72" i="11"/>
  <c r="S76" i="11"/>
  <c r="AA76" i="11"/>
  <c r="R81" i="11"/>
  <c r="Z81" i="11"/>
  <c r="V85" i="11"/>
  <c r="AD85" i="11"/>
  <c r="AB56" i="11"/>
  <c r="T56" i="11"/>
  <c r="Z60" i="11"/>
  <c r="R60" i="11"/>
  <c r="AD64" i="11"/>
  <c r="V64" i="11"/>
  <c r="AB69" i="11"/>
  <c r="T69" i="11"/>
  <c r="Z73" i="11"/>
  <c r="R73" i="11"/>
  <c r="AB75" i="11"/>
  <c r="T75" i="11"/>
  <c r="Z79" i="11"/>
  <c r="R79" i="11"/>
  <c r="AB81" i="11"/>
  <c r="T81" i="11"/>
  <c r="AC82" i="11"/>
  <c r="U82" i="11"/>
  <c r="AA86" i="11"/>
  <c r="S86" i="11"/>
  <c r="V50" i="11"/>
  <c r="AA106" i="11"/>
  <c r="S106" i="11"/>
  <c r="R99" i="11"/>
  <c r="AA114" i="11"/>
  <c r="AC91" i="11"/>
  <c r="U91" i="11"/>
  <c r="S120" i="11"/>
  <c r="AA120" i="11"/>
  <c r="U128" i="11"/>
  <c r="AC128" i="11"/>
  <c r="AB114" i="11"/>
  <c r="R91" i="11"/>
  <c r="AB104" i="11"/>
  <c r="T104" i="11"/>
  <c r="AB111" i="11"/>
  <c r="T111" i="11"/>
  <c r="AB117" i="11"/>
  <c r="T117" i="11"/>
  <c r="AB103" i="11"/>
  <c r="T103" i="11"/>
  <c r="AC104" i="11"/>
  <c r="U104" i="11"/>
  <c r="AD105" i="11"/>
  <c r="V105" i="11"/>
  <c r="AC111" i="11"/>
  <c r="U111" i="11"/>
  <c r="AD112" i="11"/>
  <c r="V112" i="11"/>
  <c r="Z114" i="11"/>
  <c r="R114" i="11"/>
  <c r="AD118" i="11"/>
  <c r="V118" i="11"/>
  <c r="Z120" i="11"/>
  <c r="R120" i="11"/>
  <c r="AA121" i="11"/>
  <c r="S121" i="11"/>
  <c r="Z126" i="11"/>
  <c r="R126" i="11"/>
  <c r="AA127" i="11"/>
  <c r="S127" i="11"/>
  <c r="R106" i="11"/>
  <c r="Z106" i="11"/>
  <c r="Z102" i="11"/>
  <c r="R102" i="11"/>
  <c r="AA103" i="11"/>
  <c r="S103" i="11"/>
  <c r="S110" i="11"/>
  <c r="AA110" i="11"/>
  <c r="AC112" i="11"/>
  <c r="U112" i="11"/>
  <c r="AC118" i="11"/>
  <c r="U118" i="11"/>
  <c r="V119" i="11"/>
  <c r="AD119" i="11"/>
  <c r="AC124" i="11"/>
  <c r="U124" i="11"/>
  <c r="AD125" i="11"/>
  <c r="V125" i="11"/>
  <c r="R127" i="11"/>
  <c r="Z127" i="11"/>
  <c r="AB128" i="11"/>
  <c r="T128" i="11"/>
  <c r="Z92" i="11"/>
  <c r="R92" i="11"/>
  <c r="AA93" i="11"/>
  <c r="S93" i="11"/>
  <c r="AC95" i="11"/>
  <c r="U95" i="11"/>
  <c r="AD96" i="11"/>
  <c r="V96" i="11"/>
  <c r="Z98" i="11"/>
  <c r="R98" i="11"/>
  <c r="AA99" i="11"/>
  <c r="S99" i="11"/>
  <c r="AB100" i="11"/>
  <c r="T100" i="11"/>
  <c r="U101" i="11"/>
  <c r="AC101" i="11"/>
  <c r="V109" i="11"/>
  <c r="AD109" i="11"/>
  <c r="Z117" i="11"/>
  <c r="R117" i="11"/>
  <c r="AA92" i="11"/>
  <c r="S92" i="11"/>
  <c r="AB93" i="11"/>
  <c r="T93" i="11"/>
  <c r="AD95" i="11"/>
  <c r="V95" i="11"/>
  <c r="Z97" i="11"/>
  <c r="R97" i="11"/>
  <c r="AA98" i="11"/>
  <c r="S98" i="11"/>
  <c r="AB99" i="11"/>
  <c r="T99" i="11"/>
  <c r="AC100" i="11"/>
  <c r="U100" i="11"/>
  <c r="R105" i="11"/>
  <c r="V108" i="11"/>
  <c r="S113" i="11"/>
  <c r="T120" i="11"/>
  <c r="V121" i="11"/>
  <c r="U127" i="11"/>
  <c r="AC103" i="11"/>
  <c r="AB106" i="11"/>
  <c r="AA123" i="11"/>
  <c r="AA126" i="11"/>
  <c r="U93" i="11"/>
  <c r="R95" i="11"/>
  <c r="U96" i="11"/>
  <c r="V100" i="11"/>
  <c r="S102" i="11"/>
  <c r="V103" i="11"/>
  <c r="S105" i="11"/>
  <c r="U106" i="11"/>
  <c r="R109" i="11"/>
  <c r="T110" i="11"/>
  <c r="R112" i="11"/>
  <c r="T113" i="11"/>
  <c r="V114" i="11"/>
  <c r="S116" i="11"/>
  <c r="U117" i="11"/>
  <c r="U120" i="11"/>
  <c r="R122" i="11"/>
  <c r="T123" i="11"/>
  <c r="V124" i="11"/>
  <c r="T126" i="11"/>
  <c r="V127" i="11"/>
  <c r="S129" i="11"/>
  <c r="AA95" i="11"/>
  <c r="AB102" i="11"/>
  <c r="AC110" i="11"/>
  <c r="AD117" i="11"/>
  <c r="AA119" i="11"/>
  <c r="Z125" i="11"/>
  <c r="T92" i="11"/>
  <c r="V93" i="11"/>
  <c r="T95" i="11"/>
  <c r="U99" i="11"/>
  <c r="R101" i="11"/>
  <c r="U102" i="11"/>
  <c r="R104" i="11"/>
  <c r="T105" i="11"/>
  <c r="V106" i="11"/>
  <c r="S109" i="11"/>
  <c r="V110" i="11"/>
  <c r="S112" i="11"/>
  <c r="U113" i="11"/>
  <c r="R115" i="11"/>
  <c r="T116" i="11"/>
  <c r="R118" i="11"/>
  <c r="T119" i="11"/>
  <c r="V120" i="11"/>
  <c r="S122" i="11"/>
  <c r="U123" i="11"/>
  <c r="S125" i="11"/>
  <c r="U126" i="11"/>
  <c r="R128" i="11"/>
  <c r="T129" i="11"/>
  <c r="AA101" i="11"/>
  <c r="AB109" i="11"/>
  <c r="AC116" i="11"/>
  <c r="AD123" i="11"/>
  <c r="Z116" i="11"/>
  <c r="U92" i="11"/>
  <c r="T98" i="11"/>
  <c r="V99" i="11"/>
  <c r="T101" i="11"/>
  <c r="V102" i="11"/>
  <c r="S104" i="11"/>
  <c r="U105" i="11"/>
  <c r="R108" i="11"/>
  <c r="U109" i="11"/>
  <c r="R111" i="11"/>
  <c r="T112" i="11"/>
  <c r="V113" i="11"/>
  <c r="S115" i="11"/>
  <c r="V116" i="11"/>
  <c r="S118" i="11"/>
  <c r="U119" i="11"/>
  <c r="R121" i="11"/>
  <c r="T122" i="11"/>
  <c r="R124" i="11"/>
  <c r="T125" i="11"/>
  <c r="V126" i="11"/>
  <c r="S128" i="11"/>
  <c r="U129" i="11"/>
  <c r="AD92" i="11"/>
  <c r="Z100" i="11"/>
  <c r="AA108" i="11"/>
  <c r="AB115" i="11"/>
  <c r="AC122" i="11"/>
  <c r="AD129" i="11"/>
  <c r="AA97" i="11"/>
  <c r="R96" i="11"/>
  <c r="T97" i="11"/>
  <c r="V101" i="11"/>
  <c r="R110" i="11"/>
  <c r="S117" i="11"/>
  <c r="T124" i="11"/>
  <c r="AC114" i="11"/>
  <c r="S96" i="11"/>
  <c r="R129" i="11"/>
  <c r="AB96" i="11"/>
  <c r="AD111" i="11"/>
  <c r="Z119" i="11"/>
  <c r="S91" i="11"/>
  <c r="AA91" i="11"/>
  <c r="N141" i="11" l="1"/>
  <c r="V141" i="11" s="1"/>
  <c r="M141" i="11"/>
  <c r="AC141" i="11" s="1"/>
  <c r="L141" i="11"/>
  <c r="AB141" i="11" s="1"/>
  <c r="K141" i="11"/>
  <c r="AA141" i="11" s="1"/>
  <c r="J141" i="11"/>
  <c r="N140" i="11"/>
  <c r="M140" i="11"/>
  <c r="U140" i="11" s="1"/>
  <c r="L140" i="11"/>
  <c r="AB140" i="11" s="1"/>
  <c r="K140" i="11"/>
  <c r="J140" i="11"/>
  <c r="R140" i="11" s="1"/>
  <c r="N139" i="11"/>
  <c r="M139" i="11"/>
  <c r="AC139" i="11" s="1"/>
  <c r="L139" i="11"/>
  <c r="T139" i="11" s="1"/>
  <c r="K139" i="11"/>
  <c r="S139" i="11" s="1"/>
  <c r="J139" i="11"/>
  <c r="R139" i="11" s="1"/>
  <c r="N138" i="11"/>
  <c r="M138" i="11"/>
  <c r="AC138" i="11" s="1"/>
  <c r="L138" i="11"/>
  <c r="AB138" i="11" s="1"/>
  <c r="K138" i="11"/>
  <c r="S138" i="11" s="1"/>
  <c r="J138" i="11"/>
  <c r="Z138" i="11" s="1"/>
  <c r="N137" i="11"/>
  <c r="V137" i="11" s="1"/>
  <c r="M137" i="11"/>
  <c r="AC137" i="11" s="1"/>
  <c r="L137" i="11"/>
  <c r="AB137" i="11" s="1"/>
  <c r="K137" i="11"/>
  <c r="AA137" i="11" s="1"/>
  <c r="J137" i="11"/>
  <c r="R137" i="11" s="1"/>
  <c r="N136" i="11"/>
  <c r="AD136" i="11" s="1"/>
  <c r="M136" i="11"/>
  <c r="AC136" i="11" s="1"/>
  <c r="L136" i="11"/>
  <c r="K136" i="11"/>
  <c r="S136" i="11" s="1"/>
  <c r="J136" i="11"/>
  <c r="Z136" i="11" s="1"/>
  <c r="O134" i="11"/>
  <c r="N134" i="11"/>
  <c r="AD134" i="11" s="1"/>
  <c r="M134" i="11"/>
  <c r="AC134" i="11" s="1"/>
  <c r="L134" i="11"/>
  <c r="T134" i="11" s="1"/>
  <c r="K134" i="11"/>
  <c r="AA134" i="11" s="1"/>
  <c r="J134" i="11"/>
  <c r="Z134" i="11" s="1"/>
  <c r="O133" i="11"/>
  <c r="W133" i="11" s="1"/>
  <c r="N133" i="11"/>
  <c r="AD133" i="11" s="1"/>
  <c r="M133" i="11"/>
  <c r="L133" i="11"/>
  <c r="T133" i="11" s="1"/>
  <c r="K133" i="11"/>
  <c r="AA133" i="11" s="1"/>
  <c r="J133" i="11"/>
  <c r="Z133" i="11" s="1"/>
  <c r="O132" i="11"/>
  <c r="AE132" i="11" s="1"/>
  <c r="N132" i="11"/>
  <c r="V132" i="11" s="1"/>
  <c r="M132" i="11"/>
  <c r="U132" i="11" s="1"/>
  <c r="L132" i="11"/>
  <c r="K132" i="11"/>
  <c r="J132" i="11"/>
  <c r="Z132" i="11" s="1"/>
  <c r="J131" i="11"/>
  <c r="Z131" i="11" s="1"/>
  <c r="N47" i="11"/>
  <c r="AD47" i="11" s="1"/>
  <c r="L47" i="11"/>
  <c r="AB47" i="11" s="1"/>
  <c r="J47" i="11"/>
  <c r="R47" i="11" s="1"/>
  <c r="N46" i="11"/>
  <c r="L46" i="11"/>
  <c r="T46" i="11" s="1"/>
  <c r="J46" i="11"/>
  <c r="Z46" i="11" s="1"/>
  <c r="N45" i="11"/>
  <c r="L45" i="11"/>
  <c r="AB45" i="11" s="1"/>
  <c r="J45" i="11"/>
  <c r="R45" i="11" s="1"/>
  <c r="N44" i="11"/>
  <c r="L44" i="11"/>
  <c r="AB44" i="11" s="1"/>
  <c r="J44" i="11"/>
  <c r="Z44" i="11" s="1"/>
  <c r="N43" i="11"/>
  <c r="AD43" i="11" s="1"/>
  <c r="L43" i="11"/>
  <c r="AB43" i="11" s="1"/>
  <c r="J43" i="11"/>
  <c r="Z43" i="11" s="1"/>
  <c r="N42" i="11"/>
  <c r="AD42" i="11" s="1"/>
  <c r="L42" i="11"/>
  <c r="J42" i="11"/>
  <c r="Z42" i="11" s="1"/>
  <c r="N41" i="11"/>
  <c r="AD41" i="11" s="1"/>
  <c r="L41" i="11"/>
  <c r="T41" i="11" s="1"/>
  <c r="J41" i="11"/>
  <c r="N40" i="11"/>
  <c r="AD40" i="11" s="1"/>
  <c r="L40" i="11"/>
  <c r="T40" i="11" s="1"/>
  <c r="J40" i="11"/>
  <c r="R40" i="11" s="1"/>
  <c r="N39" i="11"/>
  <c r="V39" i="11" s="1"/>
  <c r="L39" i="11"/>
  <c r="T39" i="11" s="1"/>
  <c r="J39" i="11"/>
  <c r="Z39" i="11" s="1"/>
  <c r="N38" i="11"/>
  <c r="V38" i="11" s="1"/>
  <c r="L38" i="11"/>
  <c r="AB38" i="11" s="1"/>
  <c r="J38" i="11"/>
  <c r="R38" i="11" s="1"/>
  <c r="N37" i="11"/>
  <c r="AD37" i="11" s="1"/>
  <c r="L37" i="11"/>
  <c r="AB37" i="11" s="1"/>
  <c r="J37" i="11"/>
  <c r="Z37" i="11" s="1"/>
  <c r="N36" i="11"/>
  <c r="AD36" i="11" s="1"/>
  <c r="L36" i="11"/>
  <c r="AB36" i="11" s="1"/>
  <c r="J36" i="11"/>
  <c r="Z36" i="11" s="1"/>
  <c r="N35" i="11"/>
  <c r="V35" i="11" s="1"/>
  <c r="L35" i="11"/>
  <c r="AB35" i="11" s="1"/>
  <c r="J35" i="11"/>
  <c r="Z35" i="11" s="1"/>
  <c r="N34" i="11"/>
  <c r="AD34" i="11" s="1"/>
  <c r="L34" i="11"/>
  <c r="J34" i="11"/>
  <c r="R34" i="11" s="1"/>
  <c r="N33" i="11"/>
  <c r="AD33" i="11" s="1"/>
  <c r="L33" i="11"/>
  <c r="T33" i="11" s="1"/>
  <c r="J33" i="11"/>
  <c r="N32" i="11"/>
  <c r="V32" i="11" s="1"/>
  <c r="L32" i="11"/>
  <c r="AB32" i="11" s="1"/>
  <c r="J32" i="11"/>
  <c r="Z32" i="11" s="1"/>
  <c r="N31" i="11"/>
  <c r="AD31" i="11" s="1"/>
  <c r="L31" i="11"/>
  <c r="T31" i="11" s="1"/>
  <c r="J31" i="11"/>
  <c r="N30" i="11"/>
  <c r="V30" i="11" s="1"/>
  <c r="L30" i="11"/>
  <c r="AB30" i="11" s="1"/>
  <c r="J30" i="11"/>
  <c r="N29" i="11"/>
  <c r="AD29" i="11" s="1"/>
  <c r="L29" i="11"/>
  <c r="AB29" i="11" s="1"/>
  <c r="J29" i="11"/>
  <c r="R29" i="11" s="1"/>
  <c r="N28" i="11"/>
  <c r="AD28" i="11" s="1"/>
  <c r="L28" i="11"/>
  <c r="AB28" i="11" s="1"/>
  <c r="J28" i="11"/>
  <c r="N27" i="11"/>
  <c r="AD27" i="11" s="1"/>
  <c r="L27" i="11"/>
  <c r="J27" i="11"/>
  <c r="Z27" i="11" s="1"/>
  <c r="N26" i="11"/>
  <c r="L26" i="11"/>
  <c r="AB26" i="11" s="1"/>
  <c r="J26" i="11"/>
  <c r="R26" i="11" s="1"/>
  <c r="N25" i="11"/>
  <c r="AD25" i="11" s="1"/>
  <c r="L25" i="11"/>
  <c r="AB25" i="11" s="1"/>
  <c r="J25" i="11"/>
  <c r="Z25" i="11" s="1"/>
  <c r="N24" i="11"/>
  <c r="V24" i="11" s="1"/>
  <c r="L24" i="11"/>
  <c r="AB24" i="11" s="1"/>
  <c r="J24" i="11"/>
  <c r="Z24" i="11" s="1"/>
  <c r="V12" i="11"/>
  <c r="T12" i="11"/>
  <c r="R12" i="11"/>
  <c r="N12" i="11"/>
  <c r="L12" i="11"/>
  <c r="J12" i="11"/>
  <c r="F12" i="11"/>
  <c r="D12" i="11"/>
  <c r="B12" i="11"/>
  <c r="V11" i="11"/>
  <c r="T11" i="11"/>
  <c r="R11" i="11"/>
  <c r="N11" i="11"/>
  <c r="L11" i="11"/>
  <c r="J11" i="11"/>
  <c r="F11" i="11"/>
  <c r="D11" i="11"/>
  <c r="B11" i="11"/>
  <c r="V10" i="11"/>
  <c r="T10" i="11"/>
  <c r="R10" i="11"/>
  <c r="N10" i="11"/>
  <c r="J10" i="11"/>
  <c r="F10" i="11"/>
  <c r="B10" i="11"/>
  <c r="V9" i="11"/>
  <c r="T9" i="11"/>
  <c r="R9" i="11"/>
  <c r="N9" i="11"/>
  <c r="L9" i="11"/>
  <c r="J9" i="11"/>
  <c r="F9" i="11"/>
  <c r="D9" i="11"/>
  <c r="B9" i="11"/>
  <c r="V8" i="11"/>
  <c r="T8" i="11"/>
  <c r="R8" i="11"/>
  <c r="N8" i="11"/>
  <c r="L8" i="11"/>
  <c r="J8" i="11"/>
  <c r="F8" i="11"/>
  <c r="D8" i="11"/>
  <c r="B8" i="11"/>
  <c r="N7" i="11"/>
  <c r="AD7" i="11" s="1"/>
  <c r="L7" i="11"/>
  <c r="AB7" i="11" s="1"/>
  <c r="J7" i="11"/>
  <c r="R7" i="11" s="1"/>
  <c r="R44" i="11" l="1"/>
  <c r="R27" i="11"/>
  <c r="R46" i="11"/>
  <c r="R32" i="11"/>
  <c r="Z45" i="11"/>
  <c r="AB31" i="11"/>
  <c r="V43" i="11"/>
  <c r="AD39" i="11"/>
  <c r="AD24" i="11"/>
  <c r="AE133" i="11"/>
  <c r="T43" i="11"/>
  <c r="T45" i="11"/>
  <c r="V31" i="11"/>
  <c r="R136" i="11"/>
  <c r="AB46" i="11"/>
  <c r="T141" i="11"/>
  <c r="S133" i="11"/>
  <c r="AA139" i="11"/>
  <c r="U141" i="11"/>
  <c r="U139" i="11"/>
  <c r="U138" i="11"/>
  <c r="AB133" i="11"/>
  <c r="Z34" i="11"/>
  <c r="T36" i="11"/>
  <c r="V37" i="11"/>
  <c r="AD38" i="11"/>
  <c r="R39" i="11"/>
  <c r="T137" i="11"/>
  <c r="R138" i="11"/>
  <c r="R25" i="11"/>
  <c r="U134" i="11"/>
  <c r="T25" i="11"/>
  <c r="V134" i="11"/>
  <c r="V25" i="11"/>
  <c r="T35" i="11"/>
  <c r="R36" i="11"/>
  <c r="T37" i="11"/>
  <c r="S137" i="11"/>
  <c r="V28" i="11"/>
  <c r="T24" i="11"/>
  <c r="V36" i="11"/>
  <c r="V40" i="11"/>
  <c r="T44" i="11"/>
  <c r="V47" i="11"/>
  <c r="U137" i="11"/>
  <c r="AA138" i="11"/>
  <c r="Z140" i="11"/>
  <c r="AD141" i="11"/>
  <c r="T26" i="11"/>
  <c r="AD30" i="11"/>
  <c r="R35" i="11"/>
  <c r="R37" i="11"/>
  <c r="T38" i="11"/>
  <c r="AB40" i="11"/>
  <c r="R43" i="11"/>
  <c r="Z47" i="11"/>
  <c r="AC132" i="11"/>
  <c r="S134" i="11"/>
  <c r="U136" i="11"/>
  <c r="AC140" i="11"/>
  <c r="S141" i="11"/>
  <c r="V7" i="11"/>
  <c r="Z26" i="11"/>
  <c r="Z38" i="11"/>
  <c r="R131" i="11"/>
  <c r="AA136" i="11"/>
  <c r="AD137" i="11"/>
  <c r="R24" i="11"/>
  <c r="V29" i="11"/>
  <c r="R42" i="11"/>
  <c r="T47" i="11"/>
  <c r="AB134" i="11"/>
  <c r="W132" i="11"/>
  <c r="Z7" i="11"/>
  <c r="R41" i="11"/>
  <c r="Z41" i="11"/>
  <c r="V46" i="11"/>
  <c r="AD46" i="11"/>
  <c r="AB132" i="11"/>
  <c r="T132" i="11"/>
  <c r="V26" i="11"/>
  <c r="AD26" i="11"/>
  <c r="R31" i="11"/>
  <c r="Z31" i="11"/>
  <c r="Z33" i="11"/>
  <c r="R33" i="11"/>
  <c r="AD35" i="11"/>
  <c r="AB42" i="11"/>
  <c r="T42" i="11"/>
  <c r="AD44" i="11"/>
  <c r="V44" i="11"/>
  <c r="V138" i="11"/>
  <c r="AD138" i="11"/>
  <c r="R141" i="11"/>
  <c r="Z141" i="11"/>
  <c r="T34" i="11"/>
  <c r="AB34" i="11"/>
  <c r="AB27" i="11"/>
  <c r="T27" i="11"/>
  <c r="V45" i="11"/>
  <c r="AD45" i="11"/>
  <c r="Z28" i="11"/>
  <c r="R28" i="11"/>
  <c r="Z30" i="11"/>
  <c r="R30" i="11"/>
  <c r="U133" i="11"/>
  <c r="AC133" i="11"/>
  <c r="V34" i="11"/>
  <c r="V42" i="11"/>
  <c r="T7" i="11"/>
  <c r="V27" i="11"/>
  <c r="T28" i="11"/>
  <c r="T29" i="11"/>
  <c r="T30" i="11"/>
  <c r="T32" i="11"/>
  <c r="V33" i="11"/>
  <c r="AB39" i="11"/>
  <c r="V41" i="11"/>
  <c r="S132" i="11"/>
  <c r="AA132" i="11"/>
  <c r="V133" i="11"/>
  <c r="AB136" i="11"/>
  <c r="T136" i="11"/>
  <c r="V140" i="11"/>
  <c r="AD140" i="11"/>
  <c r="Z29" i="11"/>
  <c r="AB33" i="11"/>
  <c r="AB41" i="11"/>
  <c r="AD132" i="11"/>
  <c r="W134" i="11"/>
  <c r="AE134" i="11"/>
  <c r="AD32" i="11"/>
  <c r="Z40" i="11"/>
  <c r="V136" i="11"/>
  <c r="Z137" i="11"/>
  <c r="V139" i="11"/>
  <c r="AD139" i="11"/>
  <c r="S140" i="11"/>
  <c r="AA140" i="11"/>
  <c r="Z139" i="11"/>
  <c r="T138" i="11"/>
  <c r="AB139" i="11"/>
  <c r="T140" i="11"/>
  <c r="R132" i="11"/>
  <c r="R133" i="11"/>
  <c r="R134" i="11"/>
  <c r="AE101" i="10"/>
  <c r="V101" i="10"/>
  <c r="O101" i="10"/>
  <c r="X101" i="10" s="1"/>
  <c r="N101" i="10"/>
  <c r="AF101" i="10" s="1"/>
  <c r="M101" i="10"/>
  <c r="L101" i="10"/>
  <c r="AD101" i="10" s="1"/>
  <c r="K101" i="10"/>
  <c r="T101" i="10" s="1"/>
  <c r="U101" i="10" l="1"/>
  <c r="W101" i="10"/>
  <c r="AC101" i="10"/>
  <c r="AG101" i="10"/>
  <c r="AC41" i="10"/>
  <c r="T41" i="10"/>
  <c r="Q41" i="10"/>
  <c r="Z41" i="10" s="1"/>
  <c r="O41" i="10"/>
  <c r="X41" i="10" s="1"/>
  <c r="M41" i="10"/>
  <c r="V41" i="10" s="1"/>
  <c r="K41" i="10"/>
  <c r="AE41" i="10" l="1"/>
  <c r="AG41" i="10"/>
  <c r="AI41" i="10"/>
  <c r="X21" i="10"/>
  <c r="X20" i="10"/>
  <c r="X19" i="10"/>
  <c r="X18" i="10"/>
  <c r="X17" i="10"/>
  <c r="V21" i="10"/>
  <c r="V20" i="10"/>
  <c r="V19" i="10"/>
  <c r="V18" i="10"/>
  <c r="V17" i="10"/>
  <c r="T21" i="10"/>
  <c r="T20" i="10"/>
  <c r="T19" i="10"/>
  <c r="T18" i="10"/>
  <c r="T17" i="10"/>
  <c r="O21" i="10"/>
  <c r="O20" i="10"/>
  <c r="O19" i="10"/>
  <c r="O18" i="10"/>
  <c r="O17" i="10"/>
  <c r="M21" i="10"/>
  <c r="M20" i="10"/>
  <c r="M19" i="10"/>
  <c r="M18" i="10"/>
  <c r="M17" i="10"/>
  <c r="K21" i="10"/>
  <c r="K20" i="10"/>
  <c r="K19" i="10"/>
  <c r="K18" i="10"/>
  <c r="K17" i="10"/>
  <c r="F21" i="10"/>
  <c r="F20" i="10"/>
  <c r="F19" i="10"/>
  <c r="F18" i="10"/>
  <c r="F17" i="10"/>
  <c r="D21" i="10"/>
  <c r="D20" i="10"/>
  <c r="D19" i="10"/>
  <c r="D18" i="10"/>
  <c r="D17" i="10"/>
  <c r="B21" i="10"/>
  <c r="B20" i="10"/>
  <c r="B19" i="10"/>
  <c r="B18" i="10"/>
  <c r="B17" i="10"/>
  <c r="O16" i="10"/>
  <c r="X16" i="10" s="1"/>
  <c r="M16" i="10"/>
  <c r="V16" i="10" s="1"/>
  <c r="K16" i="10"/>
  <c r="AC16" i="10" s="1"/>
  <c r="T16" i="10" l="1"/>
  <c r="AG16" i="10"/>
  <c r="AE16" i="10"/>
  <c r="P131" i="10"/>
  <c r="Y131" i="10" s="1"/>
  <c r="P130" i="10"/>
  <c r="AH130" i="10" s="1"/>
  <c r="P129" i="10"/>
  <c r="AH129" i="10" s="1"/>
  <c r="Y129" i="10" l="1"/>
  <c r="Y130" i="10"/>
  <c r="AH131" i="10"/>
  <c r="F126" i="10"/>
  <c r="O126" i="10" s="1"/>
  <c r="E126" i="10"/>
  <c r="N126" i="10" s="1"/>
  <c r="AF126" i="10" s="1"/>
  <c r="D126" i="10"/>
  <c r="M126" i="10" s="1"/>
  <c r="AE126" i="10" s="1"/>
  <c r="C126" i="10"/>
  <c r="L126" i="10" s="1"/>
  <c r="AD126" i="10" s="1"/>
  <c r="B126" i="10"/>
  <c r="F125" i="10"/>
  <c r="O125" i="10" s="1"/>
  <c r="E125" i="10"/>
  <c r="N125" i="10" s="1"/>
  <c r="D125" i="10"/>
  <c r="M125" i="10" s="1"/>
  <c r="C125" i="10"/>
  <c r="L125" i="10" s="1"/>
  <c r="B125" i="10"/>
  <c r="K125" i="10" s="1"/>
  <c r="AC125" i="10" s="1"/>
  <c r="F124" i="10"/>
  <c r="O124" i="10" s="1"/>
  <c r="X124" i="10" s="1"/>
  <c r="E124" i="10"/>
  <c r="N124" i="10" s="1"/>
  <c r="AF124" i="10" s="1"/>
  <c r="D124" i="10"/>
  <c r="M124" i="10" s="1"/>
  <c r="C124" i="10"/>
  <c r="L124" i="10" s="1"/>
  <c r="B124" i="10"/>
  <c r="K124" i="10" s="1"/>
  <c r="F123" i="10"/>
  <c r="O123" i="10" s="1"/>
  <c r="AG123" i="10" s="1"/>
  <c r="E123" i="10"/>
  <c r="D123" i="10"/>
  <c r="M123" i="10" s="1"/>
  <c r="AE123" i="10" s="1"/>
  <c r="C123" i="10"/>
  <c r="L123" i="10" s="1"/>
  <c r="B123" i="10"/>
  <c r="K123" i="10" s="1"/>
  <c r="F122" i="10"/>
  <c r="O122" i="10" s="1"/>
  <c r="E122" i="10"/>
  <c r="N122" i="10" s="1"/>
  <c r="AF122" i="10" s="1"/>
  <c r="D122" i="10"/>
  <c r="M122" i="10" s="1"/>
  <c r="C122" i="10"/>
  <c r="L122" i="10" s="1"/>
  <c r="B122" i="10"/>
  <c r="K122" i="10" s="1"/>
  <c r="F121" i="10"/>
  <c r="O121" i="10" s="1"/>
  <c r="E121" i="10"/>
  <c r="N121" i="10" s="1"/>
  <c r="D121" i="10"/>
  <c r="M121" i="10" s="1"/>
  <c r="V121" i="10" s="1"/>
  <c r="C121" i="10"/>
  <c r="L121" i="10" s="1"/>
  <c r="U121" i="10" s="1"/>
  <c r="B121" i="10"/>
  <c r="K121" i="10" s="1"/>
  <c r="F120" i="10"/>
  <c r="O120" i="10" s="1"/>
  <c r="X120" i="10" s="1"/>
  <c r="E120" i="10"/>
  <c r="N120" i="10" s="1"/>
  <c r="AF120" i="10" s="1"/>
  <c r="D120" i="10"/>
  <c r="C120" i="10"/>
  <c r="L120" i="10" s="1"/>
  <c r="B120" i="10"/>
  <c r="K120" i="10" s="1"/>
  <c r="F119" i="10"/>
  <c r="O119" i="10" s="1"/>
  <c r="AG119" i="10" s="1"/>
  <c r="E119" i="10"/>
  <c r="N119" i="10" s="1"/>
  <c r="D119" i="10"/>
  <c r="M119" i="10" s="1"/>
  <c r="AE119" i="10" s="1"/>
  <c r="C119" i="10"/>
  <c r="L119" i="10" s="1"/>
  <c r="B119" i="10"/>
  <c r="K119" i="10" s="1"/>
  <c r="F118" i="10"/>
  <c r="E118" i="10"/>
  <c r="N118" i="10" s="1"/>
  <c r="AF118" i="10" s="1"/>
  <c r="D118" i="10"/>
  <c r="M118" i="10" s="1"/>
  <c r="C118" i="10"/>
  <c r="L118" i="10" s="1"/>
  <c r="B118" i="10"/>
  <c r="K118" i="10" s="1"/>
  <c r="F117" i="10"/>
  <c r="O117" i="10" s="1"/>
  <c r="E117" i="10"/>
  <c r="N117" i="10" s="1"/>
  <c r="D117" i="10"/>
  <c r="M117" i="10" s="1"/>
  <c r="C117" i="10"/>
  <c r="L117" i="10" s="1"/>
  <c r="AD117" i="10" s="1"/>
  <c r="B117" i="10"/>
  <c r="K117" i="10" s="1"/>
  <c r="F116" i="10"/>
  <c r="E116" i="10"/>
  <c r="N116" i="10" s="1"/>
  <c r="AF116" i="10" s="1"/>
  <c r="D116" i="10"/>
  <c r="M116" i="10" s="1"/>
  <c r="C116" i="10"/>
  <c r="L116" i="10" s="1"/>
  <c r="AD116" i="10" s="1"/>
  <c r="B116" i="10"/>
  <c r="K116" i="10" s="1"/>
  <c r="F115" i="10"/>
  <c r="O115" i="10" s="1"/>
  <c r="AG115" i="10" s="1"/>
  <c r="E115" i="10"/>
  <c r="N115" i="10" s="1"/>
  <c r="W115" i="10" s="1"/>
  <c r="D115" i="10"/>
  <c r="M115" i="10" s="1"/>
  <c r="C115" i="10"/>
  <c r="B115" i="10"/>
  <c r="K115" i="10" s="1"/>
  <c r="T115" i="10" s="1"/>
  <c r="F114" i="10"/>
  <c r="O114" i="10" s="1"/>
  <c r="E114" i="10"/>
  <c r="N114" i="10" s="1"/>
  <c r="AF114" i="10" s="1"/>
  <c r="D114" i="10"/>
  <c r="M114" i="10" s="1"/>
  <c r="V114" i="10" s="1"/>
  <c r="C114" i="10"/>
  <c r="L114" i="10" s="1"/>
  <c r="AD114" i="10" s="1"/>
  <c r="B114" i="10"/>
  <c r="K114" i="10" s="1"/>
  <c r="T114" i="10" s="1"/>
  <c r="F113" i="10"/>
  <c r="O113" i="10" s="1"/>
  <c r="AG113" i="10" s="1"/>
  <c r="E113" i="10"/>
  <c r="N113" i="10" s="1"/>
  <c r="W113" i="10" s="1"/>
  <c r="D113" i="10"/>
  <c r="M113" i="10" s="1"/>
  <c r="V113" i="10" s="1"/>
  <c r="C113" i="10"/>
  <c r="B113" i="10"/>
  <c r="K113" i="10" s="1"/>
  <c r="T113" i="10" s="1"/>
  <c r="F112" i="10"/>
  <c r="O112" i="10" s="1"/>
  <c r="X112" i="10" s="1"/>
  <c r="E112" i="10"/>
  <c r="N112" i="10" s="1"/>
  <c r="W112" i="10" s="1"/>
  <c r="D112" i="10"/>
  <c r="M112" i="10" s="1"/>
  <c r="AE112" i="10" s="1"/>
  <c r="C112" i="10"/>
  <c r="L112" i="10" s="1"/>
  <c r="AD112" i="10" s="1"/>
  <c r="B112" i="10"/>
  <c r="K112" i="10" s="1"/>
  <c r="F111" i="10"/>
  <c r="O111" i="10" s="1"/>
  <c r="AG111" i="10" s="1"/>
  <c r="E111" i="10"/>
  <c r="N111" i="10" s="1"/>
  <c r="W111" i="10" s="1"/>
  <c r="D111" i="10"/>
  <c r="M111" i="10" s="1"/>
  <c r="V111" i="10" s="1"/>
  <c r="C111" i="10"/>
  <c r="L111" i="10" s="1"/>
  <c r="U111" i="10" s="1"/>
  <c r="B111" i="10"/>
  <c r="K111" i="10" s="1"/>
  <c r="F110" i="10"/>
  <c r="O110" i="10" s="1"/>
  <c r="AG110" i="10" s="1"/>
  <c r="E110" i="10"/>
  <c r="D110" i="10"/>
  <c r="C110" i="10"/>
  <c r="L110" i="10" s="1"/>
  <c r="B110" i="10"/>
  <c r="K110" i="10" s="1"/>
  <c r="T110" i="10" s="1"/>
  <c r="F109" i="10"/>
  <c r="O109" i="10" s="1"/>
  <c r="AG109" i="10" s="1"/>
  <c r="E109" i="10"/>
  <c r="N109" i="10" s="1"/>
  <c r="D109" i="10"/>
  <c r="M109" i="10" s="1"/>
  <c r="AE109" i="10" s="1"/>
  <c r="C109" i="10"/>
  <c r="L109" i="10" s="1"/>
  <c r="AD109" i="10" s="1"/>
  <c r="B109" i="10"/>
  <c r="K109" i="10" s="1"/>
  <c r="T109" i="10" s="1"/>
  <c r="F108" i="10"/>
  <c r="O108" i="10" s="1"/>
  <c r="E108" i="10"/>
  <c r="N108" i="10" s="1"/>
  <c r="W108" i="10" s="1"/>
  <c r="D108" i="10"/>
  <c r="M108" i="10" s="1"/>
  <c r="V108" i="10" s="1"/>
  <c r="C108" i="10"/>
  <c r="L108" i="10" s="1"/>
  <c r="AD108" i="10" s="1"/>
  <c r="B108" i="10"/>
  <c r="F107" i="10"/>
  <c r="O107" i="10" s="1"/>
  <c r="AG107" i="10" s="1"/>
  <c r="E107" i="10"/>
  <c r="N107" i="10" s="1"/>
  <c r="W107" i="10" s="1"/>
  <c r="D107" i="10"/>
  <c r="M107" i="10" s="1"/>
  <c r="AE107" i="10" s="1"/>
  <c r="C107" i="10"/>
  <c r="L107" i="10" s="1"/>
  <c r="AD107" i="10" s="1"/>
  <c r="B107" i="10"/>
  <c r="K107" i="10" s="1"/>
  <c r="F106" i="10"/>
  <c r="O106" i="10" s="1"/>
  <c r="X106" i="10" s="1"/>
  <c r="E106" i="10"/>
  <c r="N106" i="10" s="1"/>
  <c r="W106" i="10" s="1"/>
  <c r="D106" i="10"/>
  <c r="M106" i="10" s="1"/>
  <c r="V106" i="10" s="1"/>
  <c r="C106" i="10"/>
  <c r="L106" i="10" s="1"/>
  <c r="AD106" i="10" s="1"/>
  <c r="B106" i="10"/>
  <c r="K106" i="10" s="1"/>
  <c r="F105" i="10"/>
  <c r="O105" i="10" s="1"/>
  <c r="AG105" i="10" s="1"/>
  <c r="E105" i="10"/>
  <c r="N105" i="10" s="1"/>
  <c r="W105" i="10" s="1"/>
  <c r="D105" i="10"/>
  <c r="M105" i="10" s="1"/>
  <c r="C105" i="10"/>
  <c r="L105" i="10" s="1"/>
  <c r="B105" i="10"/>
  <c r="K105" i="10" s="1"/>
  <c r="AC105" i="10" s="1"/>
  <c r="F104" i="10"/>
  <c r="O104" i="10" s="1"/>
  <c r="E104" i="10"/>
  <c r="N104" i="10" s="1"/>
  <c r="D104" i="10"/>
  <c r="C104" i="10"/>
  <c r="B104" i="10"/>
  <c r="K104" i="10" s="1"/>
  <c r="T104" i="10" s="1"/>
  <c r="F103" i="10"/>
  <c r="O103" i="10" s="1"/>
  <c r="AG103" i="10" s="1"/>
  <c r="E103" i="10"/>
  <c r="N103" i="10" s="1"/>
  <c r="D103" i="10"/>
  <c r="C103" i="10"/>
  <c r="B103" i="10"/>
  <c r="K103" i="10" s="1"/>
  <c r="T103" i="10" s="1"/>
  <c r="F102" i="10"/>
  <c r="O102" i="10" s="1"/>
  <c r="AG102" i="10" s="1"/>
  <c r="E102" i="10"/>
  <c r="D102" i="10"/>
  <c r="M102" i="10" s="1"/>
  <c r="V102" i="10" s="1"/>
  <c r="C102" i="10"/>
  <c r="L102" i="10" s="1"/>
  <c r="AD102" i="10" s="1"/>
  <c r="B102" i="10"/>
  <c r="K102" i="10" s="1"/>
  <c r="F100" i="10"/>
  <c r="O100" i="10" s="1"/>
  <c r="E100" i="10"/>
  <c r="N100" i="10" s="1"/>
  <c r="W100" i="10" s="1"/>
  <c r="D100" i="10"/>
  <c r="M100" i="10" s="1"/>
  <c r="V100" i="10" s="1"/>
  <c r="C100" i="10"/>
  <c r="L100" i="10" s="1"/>
  <c r="AD100" i="10" s="1"/>
  <c r="B100" i="10"/>
  <c r="K100" i="10" s="1"/>
  <c r="T100" i="10" s="1"/>
  <c r="F99" i="10"/>
  <c r="E99" i="10"/>
  <c r="N99" i="10" s="1"/>
  <c r="W99" i="10" s="1"/>
  <c r="D99" i="10"/>
  <c r="M99" i="10" s="1"/>
  <c r="V99" i="10" s="1"/>
  <c r="C99" i="10"/>
  <c r="B99" i="10"/>
  <c r="K99" i="10" s="1"/>
  <c r="F98" i="10"/>
  <c r="E98" i="10"/>
  <c r="N98" i="10" s="1"/>
  <c r="W98" i="10" s="1"/>
  <c r="D98" i="10"/>
  <c r="M98" i="10" s="1"/>
  <c r="V98" i="10" s="1"/>
  <c r="C98" i="10"/>
  <c r="L98" i="10" s="1"/>
  <c r="U98" i="10" s="1"/>
  <c r="B98" i="10"/>
  <c r="K98" i="10" s="1"/>
  <c r="F97" i="10"/>
  <c r="O97" i="10" s="1"/>
  <c r="X97" i="10" s="1"/>
  <c r="E97" i="10"/>
  <c r="N97" i="10" s="1"/>
  <c r="W97" i="10" s="1"/>
  <c r="D97" i="10"/>
  <c r="M97" i="10" s="1"/>
  <c r="AE97" i="10" s="1"/>
  <c r="C97" i="10"/>
  <c r="L97" i="10" s="1"/>
  <c r="AD97" i="10" s="1"/>
  <c r="B97" i="10"/>
  <c r="K97" i="10" s="1"/>
  <c r="T97" i="10" s="1"/>
  <c r="F96" i="10"/>
  <c r="O96" i="10" s="1"/>
  <c r="AG96" i="10" s="1"/>
  <c r="E96" i="10"/>
  <c r="N96" i="10" s="1"/>
  <c r="D96" i="10"/>
  <c r="M96" i="10" s="1"/>
  <c r="C96" i="10"/>
  <c r="L96" i="10" s="1"/>
  <c r="B96" i="10"/>
  <c r="K96" i="10" s="1"/>
  <c r="T96" i="10" s="1"/>
  <c r="F95" i="10"/>
  <c r="O95" i="10" s="1"/>
  <c r="AG95" i="10" s="1"/>
  <c r="E95" i="10"/>
  <c r="N95" i="10" s="1"/>
  <c r="AF95" i="10" s="1"/>
  <c r="D95" i="10"/>
  <c r="M95" i="10" s="1"/>
  <c r="V95" i="10" s="1"/>
  <c r="C95" i="10"/>
  <c r="L95" i="10" s="1"/>
  <c r="AD95" i="10" s="1"/>
  <c r="B95" i="10"/>
  <c r="F94" i="10"/>
  <c r="O94" i="10" s="1"/>
  <c r="AG94" i="10" s="1"/>
  <c r="E94" i="10"/>
  <c r="N94" i="10" s="1"/>
  <c r="W94" i="10" s="1"/>
  <c r="D94" i="10"/>
  <c r="M94" i="10" s="1"/>
  <c r="C94" i="10"/>
  <c r="L94" i="10" s="1"/>
  <c r="B94" i="10"/>
  <c r="K94" i="10" s="1"/>
  <c r="F93" i="10"/>
  <c r="O93" i="10" s="1"/>
  <c r="X93" i="10" s="1"/>
  <c r="E93" i="10"/>
  <c r="N93" i="10" s="1"/>
  <c r="W93" i="10" s="1"/>
  <c r="D93" i="10"/>
  <c r="M93" i="10" s="1"/>
  <c r="V93" i="10" s="1"/>
  <c r="C93" i="10"/>
  <c r="L93" i="10" s="1"/>
  <c r="AD93" i="10" s="1"/>
  <c r="B93" i="10"/>
  <c r="K93" i="10" s="1"/>
  <c r="F92" i="10"/>
  <c r="O92" i="10" s="1"/>
  <c r="E92" i="10"/>
  <c r="N92" i="10" s="1"/>
  <c r="D92" i="10"/>
  <c r="M92" i="10" s="1"/>
  <c r="C92" i="10"/>
  <c r="L92" i="10" s="1"/>
  <c r="AD92" i="10" s="1"/>
  <c r="B92" i="10"/>
  <c r="K92" i="10" s="1"/>
  <c r="T92" i="10" s="1"/>
  <c r="F91" i="10"/>
  <c r="O91" i="10" s="1"/>
  <c r="E91" i="10"/>
  <c r="N91" i="10" s="1"/>
  <c r="W91" i="10" s="1"/>
  <c r="D91" i="10"/>
  <c r="M91" i="10" s="1"/>
  <c r="AE91" i="10" s="1"/>
  <c r="C91" i="10"/>
  <c r="L91" i="10" s="1"/>
  <c r="AD91" i="10" s="1"/>
  <c r="B91" i="10"/>
  <c r="K91" i="10" s="1"/>
  <c r="T91" i="10" s="1"/>
  <c r="F90" i="10"/>
  <c r="O90" i="10" s="1"/>
  <c r="X90" i="10" s="1"/>
  <c r="E90" i="10"/>
  <c r="N90" i="10" s="1"/>
  <c r="W90" i="10" s="1"/>
  <c r="D90" i="10"/>
  <c r="M90" i="10" s="1"/>
  <c r="V90" i="10" s="1"/>
  <c r="C90" i="10"/>
  <c r="B90" i="10"/>
  <c r="K90" i="10" s="1"/>
  <c r="T90" i="10" s="1"/>
  <c r="F89" i="10"/>
  <c r="O89" i="10" s="1"/>
  <c r="AG89" i="10" s="1"/>
  <c r="E89" i="10"/>
  <c r="N89" i="10" s="1"/>
  <c r="W89" i="10" s="1"/>
  <c r="D89" i="10"/>
  <c r="M89" i="10" s="1"/>
  <c r="C89" i="10"/>
  <c r="L89" i="10" s="1"/>
  <c r="B89" i="10"/>
  <c r="K89" i="10" s="1"/>
  <c r="K126" i="10"/>
  <c r="N123" i="10"/>
  <c r="M120" i="10"/>
  <c r="V120" i="10" s="1"/>
  <c r="O118" i="10"/>
  <c r="X118" i="10" s="1"/>
  <c r="O116" i="10"/>
  <c r="X116" i="10" s="1"/>
  <c r="L115" i="10"/>
  <c r="AD115" i="10" s="1"/>
  <c r="AC113" i="10"/>
  <c r="L113" i="10"/>
  <c r="U113" i="10" s="1"/>
  <c r="N110" i="10"/>
  <c r="W110" i="10" s="1"/>
  <c r="M110" i="10"/>
  <c r="AE110" i="10" s="1"/>
  <c r="K108" i="10"/>
  <c r="T108" i="10" s="1"/>
  <c r="M104" i="10"/>
  <c r="AE104" i="10" s="1"/>
  <c r="L104" i="10"/>
  <c r="AD104" i="10" s="1"/>
  <c r="M103" i="10"/>
  <c r="AE103" i="10" s="1"/>
  <c r="L103" i="10"/>
  <c r="N102" i="10"/>
  <c r="AF102" i="10" s="1"/>
  <c r="O99" i="10"/>
  <c r="X99" i="10" s="1"/>
  <c r="L99" i="10"/>
  <c r="AD99" i="10" s="1"/>
  <c r="O98" i="10"/>
  <c r="AG98" i="10" s="1"/>
  <c r="K95" i="10"/>
  <c r="T95" i="10" s="1"/>
  <c r="R92" i="10"/>
  <c r="AJ92" i="10" s="1"/>
  <c r="L90" i="10"/>
  <c r="AD90" i="10" s="1"/>
  <c r="U116" i="10" l="1"/>
  <c r="AE105" i="10"/>
  <c r="V105" i="10"/>
  <c r="AC89" i="10"/>
  <c r="T89" i="10"/>
  <c r="AD96" i="10"/>
  <c r="U96" i="10"/>
  <c r="AE117" i="10"/>
  <c r="V117" i="10"/>
  <c r="AD122" i="10"/>
  <c r="U122" i="10"/>
  <c r="V116" i="10"/>
  <c r="AE116" i="10"/>
  <c r="AE122" i="10"/>
  <c r="V122" i="10"/>
  <c r="AC117" i="10"/>
  <c r="T117" i="10"/>
  <c r="AG118" i="10"/>
  <c r="W95" i="10"/>
  <c r="V104" i="10"/>
  <c r="AF108" i="10"/>
  <c r="U115" i="10"/>
  <c r="AD89" i="10"/>
  <c r="U89" i="10"/>
  <c r="U91" i="10"/>
  <c r="T112" i="10"/>
  <c r="AC112" i="10"/>
  <c r="AE94" i="10"/>
  <c r="V94" i="10"/>
  <c r="AC98" i="10"/>
  <c r="T98" i="10"/>
  <c r="AC111" i="10"/>
  <c r="T111" i="10"/>
  <c r="AD118" i="10"/>
  <c r="U118" i="10"/>
  <c r="AE125" i="10"/>
  <c r="V125" i="10"/>
  <c r="AD105" i="10"/>
  <c r="U105" i="10"/>
  <c r="AG108" i="10"/>
  <c r="X108" i="10"/>
  <c r="AE118" i="10"/>
  <c r="V118" i="10"/>
  <c r="V124" i="10"/>
  <c r="AE124" i="10"/>
  <c r="AC121" i="10"/>
  <c r="T121" i="10"/>
  <c r="AF111" i="10"/>
  <c r="AE93" i="10"/>
  <c r="V97" i="10"/>
  <c r="AD98" i="10"/>
  <c r="V110" i="10"/>
  <c r="AG120" i="10"/>
  <c r="AG124" i="10"/>
  <c r="AC90" i="10"/>
  <c r="V91" i="10"/>
  <c r="AC92" i="10"/>
  <c r="AE98" i="10"/>
  <c r="U104" i="10"/>
  <c r="T105" i="10"/>
  <c r="U109" i="10"/>
  <c r="W114" i="10"/>
  <c r="X119" i="10"/>
  <c r="V123" i="10"/>
  <c r="AF98" i="10"/>
  <c r="X92" i="10"/>
  <c r="AG92" i="10"/>
  <c r="T94" i="10"/>
  <c r="AC94" i="10"/>
  <c r="AE96" i="10"/>
  <c r="V96" i="10"/>
  <c r="W104" i="10"/>
  <c r="AF104" i="10"/>
  <c r="T107" i="10"/>
  <c r="AC107" i="10"/>
  <c r="AE115" i="10"/>
  <c r="V115" i="10"/>
  <c r="AG117" i="10"/>
  <c r="X117" i="10"/>
  <c r="T93" i="10"/>
  <c r="AC93" i="10"/>
  <c r="AD94" i="10"/>
  <c r="U94" i="10"/>
  <c r="W96" i="10"/>
  <c r="AF96" i="10"/>
  <c r="T99" i="10"/>
  <c r="AC99" i="10"/>
  <c r="W103" i="10"/>
  <c r="AF103" i="10"/>
  <c r="X104" i="10"/>
  <c r="AG104" i="10"/>
  <c r="T106" i="10"/>
  <c r="AC106" i="10"/>
  <c r="W109" i="10"/>
  <c r="AF109" i="10"/>
  <c r="AD113" i="10"/>
  <c r="X122" i="10"/>
  <c r="AG122" i="10"/>
  <c r="U125" i="10"/>
  <c r="AD125" i="10"/>
  <c r="AG97" i="10"/>
  <c r="U100" i="10"/>
  <c r="V109" i="10"/>
  <c r="X110" i="10"/>
  <c r="AE113" i="10"/>
  <c r="AG121" i="10"/>
  <c r="X121" i="10"/>
  <c r="X123" i="10"/>
  <c r="AC123" i="10"/>
  <c r="T123" i="10"/>
  <c r="AD124" i="10"/>
  <c r="U124" i="10"/>
  <c r="AE90" i="10"/>
  <c r="W92" i="10"/>
  <c r="AF92" i="10"/>
  <c r="X94" i="10"/>
  <c r="AC100" i="10"/>
  <c r="W102" i="10"/>
  <c r="U107" i="10"/>
  <c r="AF110" i="10"/>
  <c r="AF115" i="10"/>
  <c r="AG125" i="10"/>
  <c r="X125" i="10"/>
  <c r="U126" i="10"/>
  <c r="X126" i="10"/>
  <c r="AG126" i="10"/>
  <c r="AC91" i="10"/>
  <c r="X95" i="10"/>
  <c r="AE99" i="10"/>
  <c r="X102" i="10"/>
  <c r="V103" i="10"/>
  <c r="AE106" i="10"/>
  <c r="V107" i="10"/>
  <c r="AD110" i="10"/>
  <c r="U110" i="10"/>
  <c r="AD111" i="10"/>
  <c r="AG116" i="10"/>
  <c r="V119" i="10"/>
  <c r="AE120" i="10"/>
  <c r="AE121" i="10"/>
  <c r="AD123" i="10"/>
  <c r="U123" i="10"/>
  <c r="T125" i="10"/>
  <c r="V126" i="10"/>
  <c r="V92" i="10"/>
  <c r="AE92" i="10"/>
  <c r="AC95" i="10"/>
  <c r="U97" i="10"/>
  <c r="AE100" i="10"/>
  <c r="X107" i="10"/>
  <c r="AE111" i="10"/>
  <c r="V112" i="10"/>
  <c r="X113" i="10"/>
  <c r="U117" i="10"/>
  <c r="T102" i="10"/>
  <c r="AC102" i="10"/>
  <c r="AG114" i="10"/>
  <c r="X114" i="10"/>
  <c r="AD119" i="10"/>
  <c r="U119" i="10"/>
  <c r="AC119" i="10"/>
  <c r="T119" i="10"/>
  <c r="AD120" i="10"/>
  <c r="U120" i="10"/>
  <c r="AD103" i="10"/>
  <c r="U103" i="10"/>
  <c r="AC108" i="10"/>
  <c r="AG91" i="10"/>
  <c r="X91" i="10"/>
  <c r="AF97" i="10"/>
  <c r="AG100" i="10"/>
  <c r="X100" i="10"/>
  <c r="AF105" i="10"/>
  <c r="AC114" i="10"/>
  <c r="AD121" i="10"/>
  <c r="V89" i="10"/>
  <c r="AE89" i="10"/>
  <c r="AF89" i="10"/>
  <c r="T118" i="10"/>
  <c r="AC118" i="10"/>
  <c r="T124" i="10"/>
  <c r="AC124" i="10"/>
  <c r="T126" i="10"/>
  <c r="AC126" i="10"/>
  <c r="U90" i="10"/>
  <c r="AF90" i="10"/>
  <c r="U93" i="10"/>
  <c r="AF93" i="10"/>
  <c r="X96" i="10"/>
  <c r="U99" i="10"/>
  <c r="AF99" i="10"/>
  <c r="X103" i="10"/>
  <c r="U106" i="10"/>
  <c r="AF106" i="10"/>
  <c r="X109" i="10"/>
  <c r="U112" i="10"/>
  <c r="AF112" i="10"/>
  <c r="X115" i="10"/>
  <c r="W116" i="10"/>
  <c r="W118" i="10"/>
  <c r="W120" i="10"/>
  <c r="W122" i="10"/>
  <c r="W124" i="10"/>
  <c r="W126" i="10"/>
  <c r="AG90" i="10"/>
  <c r="AG93" i="10"/>
  <c r="AE95" i="10"/>
  <c r="AC96" i="10"/>
  <c r="AG99" i="10"/>
  <c r="AE102" i="10"/>
  <c r="AC103" i="10"/>
  <c r="AG106" i="10"/>
  <c r="AE108" i="10"/>
  <c r="AC109" i="10"/>
  <c r="AG112" i="10"/>
  <c r="AE114" i="10"/>
  <c r="AC115" i="10"/>
  <c r="U92" i="10"/>
  <c r="T116" i="10"/>
  <c r="AC116" i="10"/>
  <c r="T120" i="10"/>
  <c r="AC120" i="10"/>
  <c r="T122" i="10"/>
  <c r="AC122" i="10"/>
  <c r="X89" i="10"/>
  <c r="AF91" i="10"/>
  <c r="AF94" i="10"/>
  <c r="U95" i="10"/>
  <c r="AC97" i="10"/>
  <c r="X98" i="10"/>
  <c r="AF100" i="10"/>
  <c r="U102" i="10"/>
  <c r="AC104" i="10"/>
  <c r="X105" i="10"/>
  <c r="AF107" i="10"/>
  <c r="U108" i="10"/>
  <c r="AC110" i="10"/>
  <c r="X111" i="10"/>
  <c r="AF113" i="10"/>
  <c r="U114" i="10"/>
  <c r="W117" i="10"/>
  <c r="AF117" i="10"/>
  <c r="W119" i="10"/>
  <c r="AF119" i="10"/>
  <c r="W121" i="10"/>
  <c r="AF121" i="10"/>
  <c r="W123" i="10"/>
  <c r="AF123" i="10"/>
  <c r="W125" i="10"/>
  <c r="AF125" i="10"/>
  <c r="AA92" i="10"/>
  <c r="H47" i="10"/>
  <c r="Q47" i="10" s="1"/>
  <c r="AI47" i="10" s="1"/>
  <c r="O47" i="10"/>
  <c r="X47" i="10" s="1"/>
  <c r="AG47" i="10"/>
  <c r="M47" i="10"/>
  <c r="K47" i="10"/>
  <c r="AC47" i="10" s="1"/>
  <c r="K50" i="10"/>
  <c r="AC50" i="10" s="1"/>
  <c r="L50" i="10"/>
  <c r="AD50" i="10" s="1"/>
  <c r="M50" i="10"/>
  <c r="N50" i="10"/>
  <c r="O50" i="10"/>
  <c r="K51" i="10"/>
  <c r="T51" i="10" s="1"/>
  <c r="L51" i="10"/>
  <c r="U51" i="10" s="1"/>
  <c r="M51" i="10"/>
  <c r="N51" i="10"/>
  <c r="W51" i="10" s="1"/>
  <c r="O51" i="10"/>
  <c r="K52" i="10"/>
  <c r="L52" i="10"/>
  <c r="U52" i="10" s="1"/>
  <c r="M52" i="10"/>
  <c r="AE52" i="10" s="1"/>
  <c r="N52" i="10"/>
  <c r="O52" i="10"/>
  <c r="K53" i="10"/>
  <c r="L53" i="10"/>
  <c r="M53" i="10"/>
  <c r="V53" i="10" s="1"/>
  <c r="N53" i="10"/>
  <c r="W53" i="10" s="1"/>
  <c r="O53" i="10"/>
  <c r="AG53" i="10" s="1"/>
  <c r="K54" i="10"/>
  <c r="L54" i="10"/>
  <c r="M54" i="10"/>
  <c r="N54" i="10"/>
  <c r="AF54" i="10" s="1"/>
  <c r="O54" i="10"/>
  <c r="AG54" i="10" s="1"/>
  <c r="K55" i="10"/>
  <c r="T55" i="10" s="1"/>
  <c r="L55" i="10"/>
  <c r="U55" i="10" s="1"/>
  <c r="M55" i="10"/>
  <c r="N55" i="10"/>
  <c r="O55" i="10"/>
  <c r="AG55" i="10" s="1"/>
  <c r="K56" i="10"/>
  <c r="T56" i="10" s="1"/>
  <c r="L56" i="10"/>
  <c r="U56" i="10" s="1"/>
  <c r="M56" i="10"/>
  <c r="N56" i="10"/>
  <c r="O56" i="10"/>
  <c r="K57" i="10"/>
  <c r="AC57" i="10" s="1"/>
  <c r="L57" i="10"/>
  <c r="AD57" i="10" s="1"/>
  <c r="M57" i="10"/>
  <c r="N57" i="10"/>
  <c r="O57" i="10"/>
  <c r="K58" i="10"/>
  <c r="L58" i="10"/>
  <c r="AD58" i="10" s="1"/>
  <c r="M58" i="10"/>
  <c r="V58" i="10" s="1"/>
  <c r="N58" i="10"/>
  <c r="AF58" i="10" s="1"/>
  <c r="O58" i="10"/>
  <c r="X58" i="10" s="1"/>
  <c r="K59" i="10"/>
  <c r="L59" i="10"/>
  <c r="M59" i="10"/>
  <c r="AE59" i="10" s="1"/>
  <c r="N59" i="10"/>
  <c r="AF59" i="10" s="1"/>
  <c r="O59" i="10"/>
  <c r="X59" i="10" s="1"/>
  <c r="K60" i="10"/>
  <c r="L60" i="10"/>
  <c r="M60" i="10"/>
  <c r="N60" i="10"/>
  <c r="AF60" i="10" s="1"/>
  <c r="O60" i="10"/>
  <c r="X60" i="10" s="1"/>
  <c r="K61" i="10"/>
  <c r="AC61" i="10" s="1"/>
  <c r="L61" i="10"/>
  <c r="M61" i="10"/>
  <c r="N61" i="10"/>
  <c r="O61" i="10"/>
  <c r="AG61" i="10" s="1"/>
  <c r="K62" i="10"/>
  <c r="AC62" i="10" s="1"/>
  <c r="L62" i="10"/>
  <c r="U62" i="10" s="1"/>
  <c r="M62" i="10"/>
  <c r="V62" i="10" s="1"/>
  <c r="N62" i="10"/>
  <c r="O62" i="10"/>
  <c r="K63" i="10"/>
  <c r="AC63" i="10" s="1"/>
  <c r="L63" i="10"/>
  <c r="U63" i="10" s="1"/>
  <c r="M63" i="10"/>
  <c r="N63" i="10"/>
  <c r="O63" i="10"/>
  <c r="AG63" i="10" s="1"/>
  <c r="K64" i="10"/>
  <c r="L64" i="10"/>
  <c r="AD64" i="10" s="1"/>
  <c r="M64" i="10"/>
  <c r="AE64" i="10" s="1"/>
  <c r="N64" i="10"/>
  <c r="W64" i="10" s="1"/>
  <c r="O64" i="10"/>
  <c r="K65" i="10"/>
  <c r="L65" i="10"/>
  <c r="M65" i="10"/>
  <c r="AE65" i="10" s="1"/>
  <c r="N65" i="10"/>
  <c r="W65" i="10" s="1"/>
  <c r="O65" i="10"/>
  <c r="AG65" i="10" s="1"/>
  <c r="K66" i="10"/>
  <c r="T66" i="10" s="1"/>
  <c r="L66" i="10"/>
  <c r="M66" i="10"/>
  <c r="N66" i="10"/>
  <c r="AF66" i="10" s="1"/>
  <c r="O66" i="10"/>
  <c r="AG66" i="10" s="1"/>
  <c r="K67" i="10"/>
  <c r="L67" i="10"/>
  <c r="M67" i="10"/>
  <c r="N67" i="10"/>
  <c r="O67" i="10"/>
  <c r="AG67" i="10" s="1"/>
  <c r="K68" i="10"/>
  <c r="T68" i="10" s="1"/>
  <c r="L68" i="10"/>
  <c r="AD68" i="10" s="1"/>
  <c r="M68" i="10"/>
  <c r="V68" i="10" s="1"/>
  <c r="N68" i="10"/>
  <c r="W68" i="10" s="1"/>
  <c r="O68" i="10"/>
  <c r="K69" i="10"/>
  <c r="T69" i="10" s="1"/>
  <c r="L69" i="10"/>
  <c r="AD69" i="10" s="1"/>
  <c r="M69" i="10"/>
  <c r="V69" i="10" s="1"/>
  <c r="N69" i="10"/>
  <c r="W69" i="10" s="1"/>
  <c r="O69" i="10"/>
  <c r="K70" i="10"/>
  <c r="L70" i="10"/>
  <c r="U70" i="10" s="1"/>
  <c r="M70" i="10"/>
  <c r="V70" i="10" s="1"/>
  <c r="N70" i="10"/>
  <c r="AF70" i="10" s="1"/>
  <c r="O70" i="10"/>
  <c r="X70" i="10" s="1"/>
  <c r="K71" i="10"/>
  <c r="L71" i="10"/>
  <c r="M71" i="10"/>
  <c r="V71" i="10" s="1"/>
  <c r="N71" i="10"/>
  <c r="AF71" i="10" s="1"/>
  <c r="O71" i="10"/>
  <c r="K72" i="10"/>
  <c r="T72" i="10" s="1"/>
  <c r="L72" i="10"/>
  <c r="M72" i="10"/>
  <c r="N72" i="10"/>
  <c r="W72" i="10" s="1"/>
  <c r="O72" i="10"/>
  <c r="X72" i="10" s="1"/>
  <c r="K73" i="10"/>
  <c r="AC73" i="10" s="1"/>
  <c r="L73" i="10"/>
  <c r="U73" i="10" s="1"/>
  <c r="M73" i="10"/>
  <c r="N73" i="10"/>
  <c r="O73" i="10"/>
  <c r="X73" i="10" s="1"/>
  <c r="K74" i="10"/>
  <c r="AC74" i="10" s="1"/>
  <c r="L74" i="10"/>
  <c r="U74" i="10" s="1"/>
  <c r="M74" i="10"/>
  <c r="V74" i="10" s="1"/>
  <c r="N74" i="10"/>
  <c r="O74" i="10"/>
  <c r="K75" i="10"/>
  <c r="T75" i="10" s="1"/>
  <c r="L75" i="10"/>
  <c r="U75" i="10" s="1"/>
  <c r="M75" i="10"/>
  <c r="AE75" i="10" s="1"/>
  <c r="N75" i="10"/>
  <c r="W75" i="10" s="1"/>
  <c r="O75" i="10"/>
  <c r="K76" i="10"/>
  <c r="L76" i="10"/>
  <c r="U76" i="10" s="1"/>
  <c r="M76" i="10"/>
  <c r="AE76" i="10" s="1"/>
  <c r="N76" i="10"/>
  <c r="O76" i="10"/>
  <c r="X76" i="10" s="1"/>
  <c r="K77" i="10"/>
  <c r="L77" i="10"/>
  <c r="M77" i="10"/>
  <c r="V77" i="10" s="1"/>
  <c r="N77" i="10"/>
  <c r="W77" i="10" s="1"/>
  <c r="O77" i="10"/>
  <c r="AG77" i="10" s="1"/>
  <c r="K78" i="10"/>
  <c r="T78" i="10" s="1"/>
  <c r="L78" i="10"/>
  <c r="AD78" i="10" s="1"/>
  <c r="M78" i="10"/>
  <c r="N78" i="10"/>
  <c r="W78" i="10" s="1"/>
  <c r="O78" i="10"/>
  <c r="AG78" i="10" s="1"/>
  <c r="K79" i="10"/>
  <c r="T79" i="10" s="1"/>
  <c r="L79" i="10"/>
  <c r="U79" i="10" s="1"/>
  <c r="M79" i="10"/>
  <c r="N79" i="10"/>
  <c r="O79" i="10"/>
  <c r="X79" i="10" s="1"/>
  <c r="K80" i="10"/>
  <c r="AC80" i="10" s="1"/>
  <c r="L80" i="10"/>
  <c r="AD80" i="10" s="1"/>
  <c r="M80" i="10"/>
  <c r="V80" i="10" s="1"/>
  <c r="N80" i="10"/>
  <c r="O80" i="10"/>
  <c r="K81" i="10"/>
  <c r="T81" i="10" s="1"/>
  <c r="L81" i="10"/>
  <c r="U81" i="10" s="1"/>
  <c r="M81" i="10"/>
  <c r="V81" i="10" s="1"/>
  <c r="N81" i="10"/>
  <c r="W81" i="10" s="1"/>
  <c r="O81" i="10"/>
  <c r="K82" i="10"/>
  <c r="L82" i="10"/>
  <c r="U82" i="10" s="1"/>
  <c r="M82" i="10"/>
  <c r="AE82" i="10" s="1"/>
  <c r="N82" i="10"/>
  <c r="AF82" i="10" s="1"/>
  <c r="O82" i="10"/>
  <c r="X82" i="10" s="1"/>
  <c r="K83" i="10"/>
  <c r="L83" i="10"/>
  <c r="M83" i="10"/>
  <c r="V83" i="10" s="1"/>
  <c r="N83" i="10"/>
  <c r="W83" i="10" s="1"/>
  <c r="O83" i="10"/>
  <c r="X83" i="10" s="1"/>
  <c r="K84" i="10"/>
  <c r="T84" i="10" s="1"/>
  <c r="L84" i="10"/>
  <c r="AD84" i="10" s="1"/>
  <c r="M84" i="10"/>
  <c r="N84" i="10"/>
  <c r="W84" i="10" s="1"/>
  <c r="O84" i="10"/>
  <c r="AG84" i="10" s="1"/>
  <c r="K85" i="10"/>
  <c r="AC85" i="10" s="1"/>
  <c r="L85" i="10"/>
  <c r="U85" i="10" s="1"/>
  <c r="M85" i="10"/>
  <c r="V85" i="10" s="1"/>
  <c r="N85" i="10"/>
  <c r="O85" i="10"/>
  <c r="X85" i="10" s="1"/>
  <c r="K86" i="10"/>
  <c r="AC86" i="10" s="1"/>
  <c r="L86" i="10"/>
  <c r="M86" i="10"/>
  <c r="V86" i="10" s="1"/>
  <c r="N86" i="10"/>
  <c r="O86" i="10"/>
  <c r="V51" i="10"/>
  <c r="X53" i="10"/>
  <c r="T61" i="10"/>
  <c r="V63" i="10"/>
  <c r="U68" i="10"/>
  <c r="W70" i="10"/>
  <c r="V75" i="10"/>
  <c r="X77" i="10"/>
  <c r="W82" i="10"/>
  <c r="T85" i="10"/>
  <c r="O138" i="10"/>
  <c r="AG138" i="10"/>
  <c r="N138" i="10"/>
  <c r="AF138" i="10" s="1"/>
  <c r="M138" i="10"/>
  <c r="AE138" i="10" s="1"/>
  <c r="L138" i="10"/>
  <c r="AD138" i="10" s="1"/>
  <c r="K138" i="10"/>
  <c r="T138" i="10" s="1"/>
  <c r="AC138" i="10"/>
  <c r="X138" i="10"/>
  <c r="U138" i="10"/>
  <c r="O137" i="10"/>
  <c r="AG137" i="10" s="1"/>
  <c r="N137" i="10"/>
  <c r="W137" i="10" s="1"/>
  <c r="M137" i="10"/>
  <c r="AE137" i="10" s="1"/>
  <c r="L137" i="10"/>
  <c r="AD137" i="10" s="1"/>
  <c r="K137" i="10"/>
  <c r="T137" i="10" s="1"/>
  <c r="O136" i="10"/>
  <c r="AG136" i="10"/>
  <c r="N136" i="10"/>
  <c r="M136" i="10"/>
  <c r="AE136" i="10" s="1"/>
  <c r="L136" i="10"/>
  <c r="U136" i="10" s="1"/>
  <c r="K136" i="10"/>
  <c r="T136" i="10" s="1"/>
  <c r="X136" i="10"/>
  <c r="O135" i="10"/>
  <c r="AG135" i="10" s="1"/>
  <c r="N135" i="10"/>
  <c r="W135" i="10" s="1"/>
  <c r="M135" i="10"/>
  <c r="AE135" i="10" s="1"/>
  <c r="L135" i="10"/>
  <c r="U135" i="10" s="1"/>
  <c r="K135" i="10"/>
  <c r="T135" i="10" s="1"/>
  <c r="AC135" i="10"/>
  <c r="O134" i="10"/>
  <c r="N134" i="10"/>
  <c r="M134" i="10"/>
  <c r="AE134" i="10" s="1"/>
  <c r="L134" i="10"/>
  <c r="AD134" i="10" s="1"/>
  <c r="K134" i="10"/>
  <c r="AC134" i="10" s="1"/>
  <c r="O133" i="10"/>
  <c r="N133" i="10"/>
  <c r="M133" i="10"/>
  <c r="AE133" i="10" s="1"/>
  <c r="L133" i="10"/>
  <c r="U133" i="10" s="1"/>
  <c r="K133" i="10"/>
  <c r="O131" i="10"/>
  <c r="AG131" i="10" s="1"/>
  <c r="N131" i="10"/>
  <c r="AF131" i="10" s="1"/>
  <c r="M131" i="10"/>
  <c r="L131" i="10"/>
  <c r="AD131" i="10" s="1"/>
  <c r="K131" i="10"/>
  <c r="T131" i="10" s="1"/>
  <c r="O130" i="10"/>
  <c r="AG130" i="10" s="1"/>
  <c r="N130" i="10"/>
  <c r="AF130" i="10" s="1"/>
  <c r="M130" i="10"/>
  <c r="AE130" i="10" s="1"/>
  <c r="L130" i="10"/>
  <c r="K130" i="10"/>
  <c r="AC130" i="10" s="1"/>
  <c r="O129" i="10"/>
  <c r="AG129" i="10" s="1"/>
  <c r="N129" i="10"/>
  <c r="AF129" i="10" s="1"/>
  <c r="M129" i="10"/>
  <c r="AE129" i="10" s="1"/>
  <c r="L129" i="10"/>
  <c r="K129" i="10"/>
  <c r="AC129" i="10" s="1"/>
  <c r="K128" i="10"/>
  <c r="AC128" i="10" s="1"/>
  <c r="AE81" i="10"/>
  <c r="AD74" i="10"/>
  <c r="AF64" i="10"/>
  <c r="AE63" i="10"/>
  <c r="AG59" i="10"/>
  <c r="AD56" i="10"/>
  <c r="R53" i="10"/>
  <c r="AJ53" i="10" s="1"/>
  <c r="AE51" i="10"/>
  <c r="H46" i="10"/>
  <c r="Q46" i="10" s="1"/>
  <c r="Z46" i="10" s="1"/>
  <c r="O46" i="10"/>
  <c r="X46" i="10" s="1"/>
  <c r="M46" i="10"/>
  <c r="V46" i="10" s="1"/>
  <c r="AE46" i="10"/>
  <c r="K46" i="10"/>
  <c r="AC46" i="10" s="1"/>
  <c r="H45" i="10"/>
  <c r="Q45" i="10" s="1"/>
  <c r="AI45" i="10" s="1"/>
  <c r="O45" i="10"/>
  <c r="X45" i="10" s="1"/>
  <c r="M45" i="10"/>
  <c r="V45" i="10" s="1"/>
  <c r="K45" i="10"/>
  <c r="T45" i="10" s="1"/>
  <c r="H44" i="10"/>
  <c r="Q44" i="10" s="1"/>
  <c r="AI44" i="10" s="1"/>
  <c r="O44" i="10"/>
  <c r="AG44" i="10" s="1"/>
  <c r="M44" i="10"/>
  <c r="V44" i="10" s="1"/>
  <c r="K44" i="10"/>
  <c r="AC44" i="10" s="1"/>
  <c r="H43" i="10"/>
  <c r="Q43" i="10" s="1"/>
  <c r="O43" i="10"/>
  <c r="AG43" i="10" s="1"/>
  <c r="M43" i="10"/>
  <c r="V43" i="10" s="1"/>
  <c r="K43" i="10"/>
  <c r="H42" i="10"/>
  <c r="Q42" i="10" s="1"/>
  <c r="O42" i="10"/>
  <c r="AG42" i="10" s="1"/>
  <c r="M42" i="10"/>
  <c r="K42" i="10"/>
  <c r="T42" i="10" s="1"/>
  <c r="H40" i="10"/>
  <c r="Q40" i="10" s="1"/>
  <c r="O40" i="10"/>
  <c r="AG40" i="10" s="1"/>
  <c r="M40" i="10"/>
  <c r="K40" i="10"/>
  <c r="T40" i="10" s="1"/>
  <c r="H39" i="10"/>
  <c r="Q39" i="10" s="1"/>
  <c r="Z39" i="10" s="1"/>
  <c r="O39" i="10"/>
  <c r="X39" i="10" s="1"/>
  <c r="M39" i="10"/>
  <c r="V39" i="10" s="1"/>
  <c r="K39" i="10"/>
  <c r="T39" i="10" s="1"/>
  <c r="H38" i="10"/>
  <c r="Q38" i="10" s="1"/>
  <c r="AI38" i="10" s="1"/>
  <c r="O38" i="10"/>
  <c r="X38" i="10" s="1"/>
  <c r="M38" i="10"/>
  <c r="AE38" i="10" s="1"/>
  <c r="K38" i="10"/>
  <c r="AC38" i="10" s="1"/>
  <c r="H37" i="10"/>
  <c r="Q37" i="10" s="1"/>
  <c r="O37" i="10"/>
  <c r="AG37" i="10" s="1"/>
  <c r="M37" i="10"/>
  <c r="V37" i="10" s="1"/>
  <c r="K37" i="10"/>
  <c r="T37" i="10" s="1"/>
  <c r="H36" i="10"/>
  <c r="Q36" i="10" s="1"/>
  <c r="O36" i="10"/>
  <c r="AG36" i="10" s="1"/>
  <c r="M36" i="10"/>
  <c r="V36" i="10" s="1"/>
  <c r="K36" i="10"/>
  <c r="H35" i="10"/>
  <c r="Q35" i="10" s="1"/>
  <c r="O35" i="10"/>
  <c r="X35" i="10" s="1"/>
  <c r="M35" i="10"/>
  <c r="K35" i="10"/>
  <c r="AC35" i="10" s="1"/>
  <c r="H34" i="10"/>
  <c r="Q34" i="10" s="1"/>
  <c r="O34" i="10"/>
  <c r="AG34" i="10" s="1"/>
  <c r="M34" i="10"/>
  <c r="V34" i="10" s="1"/>
  <c r="AE34" i="10"/>
  <c r="K34" i="10"/>
  <c r="AC34" i="10" s="1"/>
  <c r="H33" i="10"/>
  <c r="Q33" i="10" s="1"/>
  <c r="Z33" i="10" s="1"/>
  <c r="O33" i="10"/>
  <c r="X33" i="10" s="1"/>
  <c r="M33" i="10"/>
  <c r="V33" i="10" s="1"/>
  <c r="K33" i="10"/>
  <c r="AC33" i="10" s="1"/>
  <c r="H32" i="10"/>
  <c r="Q32" i="10" s="1"/>
  <c r="AI32" i="10" s="1"/>
  <c r="O32" i="10"/>
  <c r="X32" i="10" s="1"/>
  <c r="M32" i="10"/>
  <c r="V32" i="10" s="1"/>
  <c r="K32" i="10"/>
  <c r="AC32" i="10" s="1"/>
  <c r="H31" i="10"/>
  <c r="Q31" i="10" s="1"/>
  <c r="O31" i="10"/>
  <c r="AG31" i="10" s="1"/>
  <c r="M31" i="10"/>
  <c r="V31" i="10" s="1"/>
  <c r="K31" i="10"/>
  <c r="T31" i="10" s="1"/>
  <c r="H30" i="10"/>
  <c r="Q30" i="10" s="1"/>
  <c r="O30" i="10"/>
  <c r="AG30" i="10" s="1"/>
  <c r="M30" i="10"/>
  <c r="V30" i="10" s="1"/>
  <c r="K30" i="10"/>
  <c r="T30" i="10" s="1"/>
  <c r="H29" i="10"/>
  <c r="Q29" i="10" s="1"/>
  <c r="O29" i="10"/>
  <c r="M29" i="10"/>
  <c r="K29" i="10"/>
  <c r="T29" i="10" s="1"/>
  <c r="H28" i="10"/>
  <c r="Q28" i="10" s="1"/>
  <c r="O28" i="10"/>
  <c r="AG28" i="10" s="1"/>
  <c r="M28" i="10"/>
  <c r="K28" i="10"/>
  <c r="T28" i="10" s="1"/>
  <c r="H27" i="10"/>
  <c r="Q27" i="10"/>
  <c r="Z27" i="10" s="1"/>
  <c r="O27" i="10"/>
  <c r="M27" i="10"/>
  <c r="K27" i="10"/>
  <c r="T27" i="10" s="1"/>
  <c r="H26" i="10"/>
  <c r="Q26" i="10" s="1"/>
  <c r="AI26" i="10" s="1"/>
  <c r="O26" i="10"/>
  <c r="M26" i="10"/>
  <c r="AE26" i="10" s="1"/>
  <c r="K26" i="10"/>
  <c r="AC26" i="10" s="1"/>
  <c r="H25" i="10"/>
  <c r="Q25" i="10" s="1"/>
  <c r="O25" i="10"/>
  <c r="AG25" i="10" s="1"/>
  <c r="M25" i="10"/>
  <c r="V25" i="10" s="1"/>
  <c r="K25" i="10"/>
  <c r="T25" i="10" s="1"/>
  <c r="H24" i="10"/>
  <c r="Q24" i="10" s="1"/>
  <c r="O24" i="10"/>
  <c r="M24" i="10"/>
  <c r="K24" i="10"/>
  <c r="T24" i="10" s="1"/>
  <c r="AC24" i="10"/>
  <c r="O13" i="10"/>
  <c r="AG13" i="10" s="1"/>
  <c r="M13" i="10"/>
  <c r="K13" i="10"/>
  <c r="AC13" i="10" s="1"/>
  <c r="O12" i="10"/>
  <c r="AG12" i="10" s="1"/>
  <c r="M12" i="10"/>
  <c r="V12" i="10" s="1"/>
  <c r="K12" i="10"/>
  <c r="T12" i="10" s="1"/>
  <c r="O11" i="10"/>
  <c r="AG11" i="10" s="1"/>
  <c r="M11" i="10"/>
  <c r="K11" i="10"/>
  <c r="AC11" i="10" s="1"/>
  <c r="O10" i="10"/>
  <c r="AG10" i="10" s="1"/>
  <c r="M10" i="10"/>
  <c r="V10" i="10" s="1"/>
  <c r="K10" i="10"/>
  <c r="AC10" i="10" s="1"/>
  <c r="O9" i="10"/>
  <c r="AG9" i="10" s="1"/>
  <c r="M9" i="10"/>
  <c r="K9" i="10"/>
  <c r="AC9" i="10" s="1"/>
  <c r="O8" i="10"/>
  <c r="AG8" i="10" s="1"/>
  <c r="M8" i="10"/>
  <c r="K8" i="10"/>
  <c r="T8" i="10" s="1"/>
  <c r="O7" i="10"/>
  <c r="AG7" i="10" s="1"/>
  <c r="M7" i="10"/>
  <c r="V7" i="10" s="1"/>
  <c r="K7" i="10"/>
  <c r="AC7" i="10" s="1"/>
  <c r="O6" i="10"/>
  <c r="AG6" i="10" s="1"/>
  <c r="M6" i="10"/>
  <c r="AE6" i="10" s="1"/>
  <c r="K6" i="10"/>
  <c r="AC6" i="10" s="1"/>
  <c r="N143" i="9"/>
  <c r="M143" i="9"/>
  <c r="AC143" i="9" s="1"/>
  <c r="L143" i="9"/>
  <c r="AB143" i="9" s="1"/>
  <c r="K143" i="9"/>
  <c r="J143" i="9"/>
  <c r="R143" i="9" s="1"/>
  <c r="G41" i="9"/>
  <c r="O41" i="9" s="1"/>
  <c r="AE41" i="9"/>
  <c r="N41" i="9"/>
  <c r="L41" i="9"/>
  <c r="AB41" i="9" s="1"/>
  <c r="J41" i="9"/>
  <c r="Z41" i="9" s="1"/>
  <c r="W41" i="9"/>
  <c r="N13" i="9"/>
  <c r="AD13" i="9" s="1"/>
  <c r="L13" i="9"/>
  <c r="AB13" i="9" s="1"/>
  <c r="J13" i="9"/>
  <c r="V13" i="9"/>
  <c r="T13" i="9"/>
  <c r="G46" i="9"/>
  <c r="O46" i="9" s="1"/>
  <c r="AE46" i="9" s="1"/>
  <c r="N46" i="9"/>
  <c r="L46" i="9"/>
  <c r="J46" i="9"/>
  <c r="M131" i="9"/>
  <c r="U131" i="9" s="1"/>
  <c r="J131" i="9"/>
  <c r="Z131" i="9" s="1"/>
  <c r="K131" i="9"/>
  <c r="S131" i="9" s="1"/>
  <c r="L131" i="9"/>
  <c r="N131" i="9"/>
  <c r="V131" i="9" s="1"/>
  <c r="J105" i="9"/>
  <c r="Z105" i="9"/>
  <c r="R105" i="9"/>
  <c r="K105" i="9"/>
  <c r="L105" i="9"/>
  <c r="T105" i="9" s="1"/>
  <c r="M105" i="9"/>
  <c r="N105" i="9"/>
  <c r="AD105" i="9" s="1"/>
  <c r="AB105" i="9"/>
  <c r="AA131" i="9"/>
  <c r="W46" i="9"/>
  <c r="J147" i="9"/>
  <c r="N7" i="1"/>
  <c r="J7" i="1"/>
  <c r="Z7" i="1" s="1"/>
  <c r="L7" i="1"/>
  <c r="AB7" i="1" s="1"/>
  <c r="G57" i="9"/>
  <c r="O57" i="9" s="1"/>
  <c r="AE57" i="9" s="1"/>
  <c r="N57" i="9"/>
  <c r="V57" i="9" s="1"/>
  <c r="L57" i="9"/>
  <c r="J57" i="9"/>
  <c r="R57" i="9" s="1"/>
  <c r="Z57" i="9"/>
  <c r="G33" i="9"/>
  <c r="O33" i="9" s="1"/>
  <c r="AE33" i="9" s="1"/>
  <c r="N33" i="9"/>
  <c r="V33" i="9" s="1"/>
  <c r="L33" i="9"/>
  <c r="J33" i="9"/>
  <c r="Z33" i="9" s="1"/>
  <c r="G54" i="8"/>
  <c r="O54" i="8" s="1"/>
  <c r="N54" i="8"/>
  <c r="L54" i="8"/>
  <c r="AB54" i="8" s="1"/>
  <c r="J54" i="8"/>
  <c r="G32" i="8"/>
  <c r="O32" i="8" s="1"/>
  <c r="N32" i="8"/>
  <c r="AD32" i="8"/>
  <c r="L32" i="8"/>
  <c r="J32" i="8"/>
  <c r="R32" i="8" s="1"/>
  <c r="AD57" i="9"/>
  <c r="W33" i="9"/>
  <c r="V32" i="8"/>
  <c r="B135" i="9"/>
  <c r="J135" i="9" s="1"/>
  <c r="C135" i="9"/>
  <c r="K135" i="9" s="1"/>
  <c r="S135" i="9" s="1"/>
  <c r="D135" i="9"/>
  <c r="E135" i="9"/>
  <c r="F135" i="9"/>
  <c r="B134" i="9"/>
  <c r="J134" i="9" s="1"/>
  <c r="Z134" i="9"/>
  <c r="C134" i="9"/>
  <c r="K134" i="9" s="1"/>
  <c r="D134" i="9"/>
  <c r="L134" i="9" s="1"/>
  <c r="T134" i="9"/>
  <c r="E134" i="9"/>
  <c r="M134" i="9" s="1"/>
  <c r="F134" i="9"/>
  <c r="N134" i="9" s="1"/>
  <c r="B133" i="9"/>
  <c r="J133" i="9" s="1"/>
  <c r="C133" i="9"/>
  <c r="K133" i="9" s="1"/>
  <c r="S133" i="9" s="1"/>
  <c r="D133" i="9"/>
  <c r="L133" i="9"/>
  <c r="AB133" i="9" s="1"/>
  <c r="E133" i="9"/>
  <c r="M133" i="9" s="1"/>
  <c r="AC133" i="9" s="1"/>
  <c r="F133" i="9"/>
  <c r="B132" i="9"/>
  <c r="J132" i="9" s="1"/>
  <c r="R132" i="9" s="1"/>
  <c r="C132" i="9"/>
  <c r="K132" i="9" s="1"/>
  <c r="D132" i="9"/>
  <c r="L132" i="9" s="1"/>
  <c r="E132" i="9"/>
  <c r="M132" i="9" s="1"/>
  <c r="F132" i="9"/>
  <c r="N132" i="9" s="1"/>
  <c r="V132" i="9" s="1"/>
  <c r="B130" i="9"/>
  <c r="C130" i="9"/>
  <c r="K130" i="9" s="1"/>
  <c r="AA130" i="9" s="1"/>
  <c r="D130" i="9"/>
  <c r="E130" i="9"/>
  <c r="M130" i="9" s="1"/>
  <c r="F130" i="9"/>
  <c r="N130" i="9" s="1"/>
  <c r="B129" i="9"/>
  <c r="J129" i="9" s="1"/>
  <c r="Z129" i="9" s="1"/>
  <c r="C129" i="9"/>
  <c r="K129" i="9" s="1"/>
  <c r="D129" i="9"/>
  <c r="L129" i="9" s="1"/>
  <c r="T129" i="9" s="1"/>
  <c r="E129" i="9"/>
  <c r="M129" i="9" s="1"/>
  <c r="F129" i="9"/>
  <c r="N129" i="9" s="1"/>
  <c r="B128" i="9"/>
  <c r="J128" i="9" s="1"/>
  <c r="C128" i="9"/>
  <c r="K128" i="9" s="1"/>
  <c r="S128" i="9" s="1"/>
  <c r="D128" i="9"/>
  <c r="E128" i="9"/>
  <c r="M128" i="9" s="1"/>
  <c r="AC128" i="9" s="1"/>
  <c r="F128" i="9"/>
  <c r="N128" i="9" s="1"/>
  <c r="B127" i="9"/>
  <c r="J127" i="9" s="1"/>
  <c r="R127" i="9" s="1"/>
  <c r="C127" i="9"/>
  <c r="K127" i="9" s="1"/>
  <c r="S127" i="9" s="1"/>
  <c r="D127" i="9"/>
  <c r="L127" i="9" s="1"/>
  <c r="AB127" i="9" s="1"/>
  <c r="E127" i="9"/>
  <c r="M127" i="9" s="1"/>
  <c r="F127" i="9"/>
  <c r="N127" i="9" s="1"/>
  <c r="B126" i="9"/>
  <c r="J126" i="9"/>
  <c r="R126" i="9"/>
  <c r="C126" i="9"/>
  <c r="K126" i="9" s="1"/>
  <c r="AA126" i="9" s="1"/>
  <c r="D126" i="9"/>
  <c r="E126" i="9"/>
  <c r="F126" i="9"/>
  <c r="N126" i="9" s="1"/>
  <c r="B125" i="9"/>
  <c r="J125" i="9" s="1"/>
  <c r="C125" i="9"/>
  <c r="D125" i="9"/>
  <c r="L125" i="9" s="1"/>
  <c r="T125" i="9" s="1"/>
  <c r="E125" i="9"/>
  <c r="M125" i="9" s="1"/>
  <c r="AC125" i="9" s="1"/>
  <c r="F125" i="9"/>
  <c r="N125" i="9" s="1"/>
  <c r="B124" i="9"/>
  <c r="C124" i="9"/>
  <c r="K124" i="9" s="1"/>
  <c r="S124" i="9" s="1"/>
  <c r="D124" i="9"/>
  <c r="L124" i="9" s="1"/>
  <c r="E124" i="9"/>
  <c r="M124" i="9"/>
  <c r="F124" i="9"/>
  <c r="N124" i="9" s="1"/>
  <c r="AD124" i="9" s="1"/>
  <c r="B123" i="9"/>
  <c r="J123" i="9" s="1"/>
  <c r="R123" i="9" s="1"/>
  <c r="C123" i="9"/>
  <c r="K123" i="9" s="1"/>
  <c r="S123" i="9" s="1"/>
  <c r="D123" i="9"/>
  <c r="E123" i="9"/>
  <c r="M123" i="9" s="1"/>
  <c r="F123" i="9"/>
  <c r="N123" i="9" s="1"/>
  <c r="B122" i="9"/>
  <c r="J122" i="9" s="1"/>
  <c r="Z122" i="9" s="1"/>
  <c r="C122" i="9"/>
  <c r="K122" i="9"/>
  <c r="D122" i="9"/>
  <c r="L122" i="9" s="1"/>
  <c r="E122" i="9"/>
  <c r="M122" i="9" s="1"/>
  <c r="U122" i="9" s="1"/>
  <c r="F122" i="9"/>
  <c r="N122" i="9" s="1"/>
  <c r="V122" i="9" s="1"/>
  <c r="B121" i="9"/>
  <c r="J121" i="9" s="1"/>
  <c r="Z121" i="9" s="1"/>
  <c r="C121" i="9"/>
  <c r="K121" i="9" s="1"/>
  <c r="D121" i="9"/>
  <c r="L121" i="9" s="1"/>
  <c r="E121" i="9"/>
  <c r="M121" i="9" s="1"/>
  <c r="AC121" i="9" s="1"/>
  <c r="F121" i="9"/>
  <c r="B120" i="9"/>
  <c r="J120" i="9" s="1"/>
  <c r="R120" i="9" s="1"/>
  <c r="C120" i="9"/>
  <c r="K120" i="9" s="1"/>
  <c r="D120" i="9"/>
  <c r="E120" i="9"/>
  <c r="F120" i="9"/>
  <c r="N120" i="9" s="1"/>
  <c r="V120" i="9" s="1"/>
  <c r="B119" i="9"/>
  <c r="J119" i="9"/>
  <c r="R119" i="9" s="1"/>
  <c r="C119" i="9"/>
  <c r="D119" i="9"/>
  <c r="L119" i="9" s="1"/>
  <c r="AB119" i="9" s="1"/>
  <c r="E119" i="9"/>
  <c r="F119" i="9"/>
  <c r="N119" i="9" s="1"/>
  <c r="B118" i="9"/>
  <c r="J118" i="9" s="1"/>
  <c r="C118" i="9"/>
  <c r="K118" i="9" s="1"/>
  <c r="D118" i="9"/>
  <c r="L118" i="9" s="1"/>
  <c r="E118" i="9"/>
  <c r="M118" i="9"/>
  <c r="AC118" i="9" s="1"/>
  <c r="U118" i="9"/>
  <c r="F118" i="9"/>
  <c r="N118" i="9" s="1"/>
  <c r="B117" i="9"/>
  <c r="J117" i="9"/>
  <c r="Z117" i="9"/>
  <c r="C117" i="9"/>
  <c r="D117" i="9"/>
  <c r="L117" i="9" s="1"/>
  <c r="E117" i="9"/>
  <c r="M117" i="9" s="1"/>
  <c r="AC117" i="9" s="1"/>
  <c r="F117" i="9"/>
  <c r="N117" i="9" s="1"/>
  <c r="B116" i="9"/>
  <c r="J116" i="9" s="1"/>
  <c r="R116" i="9" s="1"/>
  <c r="C116" i="9"/>
  <c r="D116" i="9"/>
  <c r="L116" i="9" s="1"/>
  <c r="T116" i="9" s="1"/>
  <c r="E116" i="9"/>
  <c r="M116" i="9" s="1"/>
  <c r="F116" i="9"/>
  <c r="N116" i="9" s="1"/>
  <c r="B115" i="9"/>
  <c r="J115" i="9" s="1"/>
  <c r="C115" i="9"/>
  <c r="K115" i="9" s="1"/>
  <c r="D115" i="9"/>
  <c r="L115" i="9" s="1"/>
  <c r="E115" i="9"/>
  <c r="M115" i="9" s="1"/>
  <c r="F115" i="9"/>
  <c r="N115" i="9" s="1"/>
  <c r="B114" i="9"/>
  <c r="J114" i="9" s="1"/>
  <c r="C114" i="9"/>
  <c r="K114" i="9" s="1"/>
  <c r="AA114" i="9" s="1"/>
  <c r="D114" i="9"/>
  <c r="L114" i="9" s="1"/>
  <c r="AB114" i="9" s="1"/>
  <c r="E114" i="9"/>
  <c r="M114" i="9" s="1"/>
  <c r="F114" i="9"/>
  <c r="B113" i="9"/>
  <c r="J113" i="9" s="1"/>
  <c r="Z113" i="9" s="1"/>
  <c r="C113" i="9"/>
  <c r="K113" i="9" s="1"/>
  <c r="S113" i="9" s="1"/>
  <c r="D113" i="9"/>
  <c r="L113" i="9" s="1"/>
  <c r="E113" i="9"/>
  <c r="M113" i="9"/>
  <c r="U113" i="9" s="1"/>
  <c r="F113" i="9"/>
  <c r="N113" i="9" s="1"/>
  <c r="B112" i="9"/>
  <c r="J112" i="9" s="1"/>
  <c r="R112" i="9" s="1"/>
  <c r="C112" i="9"/>
  <c r="K112" i="9" s="1"/>
  <c r="D112" i="9"/>
  <c r="L112" i="9"/>
  <c r="E112" i="9"/>
  <c r="F112" i="9"/>
  <c r="B111" i="9"/>
  <c r="J111" i="9" s="1"/>
  <c r="C111" i="9"/>
  <c r="K111" i="9" s="1"/>
  <c r="D111" i="9"/>
  <c r="L111" i="9" s="1"/>
  <c r="AB111" i="9" s="1"/>
  <c r="E111" i="9"/>
  <c r="M111" i="9" s="1"/>
  <c r="U111" i="9" s="1"/>
  <c r="F111" i="9"/>
  <c r="N111" i="9" s="1"/>
  <c r="V111" i="9" s="1"/>
  <c r="B110" i="9"/>
  <c r="C110" i="9"/>
  <c r="K110" i="9" s="1"/>
  <c r="AA110" i="9"/>
  <c r="D110" i="9"/>
  <c r="L110" i="9" s="1"/>
  <c r="E110" i="9"/>
  <c r="M110" i="9" s="1"/>
  <c r="U110" i="9" s="1"/>
  <c r="F110" i="9"/>
  <c r="B109" i="9"/>
  <c r="J109" i="9" s="1"/>
  <c r="Z109" i="9" s="1"/>
  <c r="C109" i="9"/>
  <c r="K109" i="9" s="1"/>
  <c r="D109" i="9"/>
  <c r="L109" i="9"/>
  <c r="E109" i="9"/>
  <c r="M109" i="9" s="1"/>
  <c r="U109" i="9" s="1"/>
  <c r="F109" i="9"/>
  <c r="N109" i="9" s="1"/>
  <c r="B108" i="9"/>
  <c r="C108" i="9"/>
  <c r="K108" i="9" s="1"/>
  <c r="D108" i="9"/>
  <c r="L108" i="9" s="1"/>
  <c r="E108" i="9"/>
  <c r="M108" i="9" s="1"/>
  <c r="F108" i="9"/>
  <c r="B107" i="9"/>
  <c r="J107" i="9" s="1"/>
  <c r="R107" i="9" s="1"/>
  <c r="C107" i="9"/>
  <c r="D107" i="9"/>
  <c r="L107" i="9"/>
  <c r="E107" i="9"/>
  <c r="M107" i="9" s="1"/>
  <c r="F107" i="9"/>
  <c r="N107" i="9" s="1"/>
  <c r="V107" i="9" s="1"/>
  <c r="B106" i="9"/>
  <c r="J106" i="9" s="1"/>
  <c r="C106" i="9"/>
  <c r="D106" i="9"/>
  <c r="L106" i="9" s="1"/>
  <c r="E106" i="9"/>
  <c r="M106" i="9" s="1"/>
  <c r="F106" i="9"/>
  <c r="N106" i="9" s="1"/>
  <c r="K106" i="9"/>
  <c r="B104" i="9"/>
  <c r="J104" i="9" s="1"/>
  <c r="C104" i="9"/>
  <c r="K104" i="9" s="1"/>
  <c r="S104" i="9" s="1"/>
  <c r="D104" i="9"/>
  <c r="L104" i="9" s="1"/>
  <c r="E104" i="9"/>
  <c r="M104" i="9" s="1"/>
  <c r="AC104" i="9" s="1"/>
  <c r="F104" i="9"/>
  <c r="N104" i="9" s="1"/>
  <c r="B103" i="9"/>
  <c r="J103" i="9" s="1"/>
  <c r="C103" i="9"/>
  <c r="K103" i="9" s="1"/>
  <c r="D103" i="9"/>
  <c r="L103" i="9" s="1"/>
  <c r="AB103" i="9" s="1"/>
  <c r="E103" i="9"/>
  <c r="F103" i="9"/>
  <c r="N103" i="9" s="1"/>
  <c r="B102" i="9"/>
  <c r="J102" i="9" s="1"/>
  <c r="C102" i="9"/>
  <c r="K102" i="9" s="1"/>
  <c r="S102" i="9"/>
  <c r="D102" i="9"/>
  <c r="L102" i="9" s="1"/>
  <c r="T102" i="9" s="1"/>
  <c r="E102" i="9"/>
  <c r="M102" i="9"/>
  <c r="U102" i="9" s="1"/>
  <c r="F102" i="9"/>
  <c r="N102" i="9" s="1"/>
  <c r="B101" i="9"/>
  <c r="J101" i="9" s="1"/>
  <c r="C101" i="9"/>
  <c r="D101" i="9"/>
  <c r="L101" i="9" s="1"/>
  <c r="AB101" i="9" s="1"/>
  <c r="E101" i="9"/>
  <c r="M101" i="9" s="1"/>
  <c r="F101" i="9"/>
  <c r="N101" i="9"/>
  <c r="V101" i="9" s="1"/>
  <c r="B100" i="9"/>
  <c r="J100" i="9" s="1"/>
  <c r="C100" i="9"/>
  <c r="K100" i="9" s="1"/>
  <c r="D100" i="9"/>
  <c r="L100" i="9" s="1"/>
  <c r="T100" i="9" s="1"/>
  <c r="E100" i="9"/>
  <c r="M100" i="9"/>
  <c r="AC100" i="9" s="1"/>
  <c r="F100" i="9"/>
  <c r="N100" i="9" s="1"/>
  <c r="C99" i="9"/>
  <c r="K99" i="9" s="1"/>
  <c r="AA99" i="9" s="1"/>
  <c r="D99" i="9"/>
  <c r="L99" i="9" s="1"/>
  <c r="AB99" i="9" s="1"/>
  <c r="E99" i="9"/>
  <c r="M99" i="9" s="1"/>
  <c r="F99" i="9"/>
  <c r="N99" i="9" s="1"/>
  <c r="B99" i="9"/>
  <c r="J99" i="9"/>
  <c r="Z99" i="9" s="1"/>
  <c r="N133" i="9"/>
  <c r="S132" i="9"/>
  <c r="L130" i="9"/>
  <c r="J130" i="9"/>
  <c r="R130" i="9" s="1"/>
  <c r="L128" i="9"/>
  <c r="M126" i="9"/>
  <c r="U126" i="9" s="1"/>
  <c r="L126" i="9"/>
  <c r="T126" i="9" s="1"/>
  <c r="K125" i="9"/>
  <c r="J124" i="9"/>
  <c r="L123" i="9"/>
  <c r="N121" i="9"/>
  <c r="M120" i="9"/>
  <c r="AC120" i="9" s="1"/>
  <c r="L120" i="9"/>
  <c r="T120" i="9" s="1"/>
  <c r="AB120" i="9"/>
  <c r="M119" i="9"/>
  <c r="AC119" i="9" s="1"/>
  <c r="K119" i="9"/>
  <c r="AA119" i="9" s="1"/>
  <c r="Z118" i="9"/>
  <c r="K117" i="9"/>
  <c r="AA117" i="9" s="1"/>
  <c r="K116" i="9"/>
  <c r="S116" i="9" s="1"/>
  <c r="N114" i="9"/>
  <c r="N112" i="9"/>
  <c r="M112" i="9"/>
  <c r="N110" i="9"/>
  <c r="AD110" i="9" s="1"/>
  <c r="V110" i="9"/>
  <c r="J110" i="9"/>
  <c r="N108" i="9"/>
  <c r="J108" i="9"/>
  <c r="R108" i="9" s="1"/>
  <c r="K107" i="9"/>
  <c r="AA107" i="9" s="1"/>
  <c r="R106" i="9"/>
  <c r="M103" i="9"/>
  <c r="U103" i="9" s="1"/>
  <c r="P102" i="9"/>
  <c r="AF102" i="9" s="1"/>
  <c r="K101" i="9"/>
  <c r="AA101" i="9" s="1"/>
  <c r="N147" i="9"/>
  <c r="AD147" i="9" s="1"/>
  <c r="M147" i="9"/>
  <c r="L147" i="9"/>
  <c r="T147" i="9" s="1"/>
  <c r="K147" i="9"/>
  <c r="S147" i="9" s="1"/>
  <c r="Z147" i="9"/>
  <c r="N146" i="9"/>
  <c r="V146" i="9" s="1"/>
  <c r="M146" i="9"/>
  <c r="AC146" i="9" s="1"/>
  <c r="L146" i="9"/>
  <c r="AB146" i="9" s="1"/>
  <c r="K146" i="9"/>
  <c r="S146" i="9" s="1"/>
  <c r="J146" i="9"/>
  <c r="Z146" i="9"/>
  <c r="N145" i="9"/>
  <c r="M145" i="9"/>
  <c r="L145" i="9"/>
  <c r="AB145" i="9" s="1"/>
  <c r="K145" i="9"/>
  <c r="S145" i="9" s="1"/>
  <c r="J145" i="9"/>
  <c r="N144" i="9"/>
  <c r="M144" i="9"/>
  <c r="U144" i="9" s="1"/>
  <c r="L144" i="9"/>
  <c r="AB144" i="9" s="1"/>
  <c r="K144" i="9"/>
  <c r="AA144" i="9"/>
  <c r="J144" i="9"/>
  <c r="N142" i="9"/>
  <c r="M142" i="9"/>
  <c r="U142" i="9"/>
  <c r="L142" i="9"/>
  <c r="T142" i="9" s="1"/>
  <c r="K142" i="9"/>
  <c r="AA142" i="9" s="1"/>
  <c r="J142" i="9"/>
  <c r="Z142" i="9"/>
  <c r="N140" i="9"/>
  <c r="M140" i="9"/>
  <c r="AC140" i="9"/>
  <c r="L140" i="9"/>
  <c r="T140" i="9" s="1"/>
  <c r="K140" i="9"/>
  <c r="S140" i="9" s="1"/>
  <c r="J140" i="9"/>
  <c r="N139" i="9"/>
  <c r="V139" i="9" s="1"/>
  <c r="M139" i="9"/>
  <c r="U139" i="9" s="1"/>
  <c r="L139" i="9"/>
  <c r="K139" i="9"/>
  <c r="AA139" i="9"/>
  <c r="J139" i="9"/>
  <c r="N138" i="9"/>
  <c r="AD138" i="9" s="1"/>
  <c r="M138" i="9"/>
  <c r="AC138" i="9" s="1"/>
  <c r="L138" i="9"/>
  <c r="T138" i="9" s="1"/>
  <c r="K138" i="9"/>
  <c r="AA138" i="9" s="1"/>
  <c r="J138" i="9"/>
  <c r="Z138" i="9" s="1"/>
  <c r="J137" i="9"/>
  <c r="Z137" i="9" s="1"/>
  <c r="N96" i="9"/>
  <c r="AD96" i="9" s="1"/>
  <c r="M96" i="9"/>
  <c r="AC96" i="9" s="1"/>
  <c r="L96" i="9"/>
  <c r="AB96" i="9" s="1"/>
  <c r="K96" i="9"/>
  <c r="J96" i="9"/>
  <c r="N95" i="9"/>
  <c r="M95" i="9"/>
  <c r="L95" i="9"/>
  <c r="K95" i="9"/>
  <c r="AA95" i="9" s="1"/>
  <c r="J95" i="9"/>
  <c r="R95" i="9" s="1"/>
  <c r="N94" i="9"/>
  <c r="M94" i="9"/>
  <c r="L94" i="9"/>
  <c r="K94" i="9"/>
  <c r="J94" i="9"/>
  <c r="N93" i="9"/>
  <c r="M93" i="9"/>
  <c r="L93" i="9"/>
  <c r="AB93" i="9" s="1"/>
  <c r="K93" i="9"/>
  <c r="AA93" i="9" s="1"/>
  <c r="J93" i="9"/>
  <c r="Z93" i="9" s="1"/>
  <c r="N92" i="9"/>
  <c r="M92" i="9"/>
  <c r="L92" i="9"/>
  <c r="T92" i="9" s="1"/>
  <c r="K92" i="9"/>
  <c r="J92" i="9"/>
  <c r="N91" i="9"/>
  <c r="M91" i="9"/>
  <c r="U91" i="9" s="1"/>
  <c r="L91" i="9"/>
  <c r="AB91" i="9" s="1"/>
  <c r="K91" i="9"/>
  <c r="J91" i="9"/>
  <c r="N90" i="9"/>
  <c r="M90" i="9"/>
  <c r="AC90" i="9" s="1"/>
  <c r="L90" i="9"/>
  <c r="AB90" i="9" s="1"/>
  <c r="K90" i="9"/>
  <c r="AA90" i="9" s="1"/>
  <c r="J90" i="9"/>
  <c r="R90" i="9" s="1"/>
  <c r="N89" i="9"/>
  <c r="M89" i="9"/>
  <c r="L89" i="9"/>
  <c r="K89" i="9"/>
  <c r="AA89" i="9" s="1"/>
  <c r="J89" i="9"/>
  <c r="N88" i="9"/>
  <c r="M88" i="9"/>
  <c r="L88" i="9"/>
  <c r="AB88" i="9" s="1"/>
  <c r="K88" i="9"/>
  <c r="J88" i="9"/>
  <c r="N87" i="9"/>
  <c r="M87" i="9"/>
  <c r="AC87" i="9" s="1"/>
  <c r="L87" i="9"/>
  <c r="AB87" i="9" s="1"/>
  <c r="K87" i="9"/>
  <c r="J87" i="9"/>
  <c r="N86" i="9"/>
  <c r="M86" i="9"/>
  <c r="L86" i="9"/>
  <c r="AB86" i="9"/>
  <c r="K86" i="9"/>
  <c r="AA86" i="9" s="1"/>
  <c r="J86" i="9"/>
  <c r="R86" i="9" s="1"/>
  <c r="N85" i="9"/>
  <c r="M85" i="9"/>
  <c r="AC85" i="9" s="1"/>
  <c r="L85" i="9"/>
  <c r="AB85" i="9" s="1"/>
  <c r="K85" i="9"/>
  <c r="J85" i="9"/>
  <c r="N84" i="9"/>
  <c r="AD84" i="9" s="1"/>
  <c r="M84" i="9"/>
  <c r="AC84" i="9" s="1"/>
  <c r="L84" i="9"/>
  <c r="AB84" i="9"/>
  <c r="K84" i="9"/>
  <c r="J84" i="9"/>
  <c r="R84" i="9" s="1"/>
  <c r="N83" i="9"/>
  <c r="V83" i="9" s="1"/>
  <c r="M83" i="9"/>
  <c r="L83" i="9"/>
  <c r="AB83" i="9" s="1"/>
  <c r="K83" i="9"/>
  <c r="AA83" i="9" s="1"/>
  <c r="J83" i="9"/>
  <c r="R83" i="9" s="1"/>
  <c r="N82" i="9"/>
  <c r="AD82" i="9"/>
  <c r="M82" i="9"/>
  <c r="L82" i="9"/>
  <c r="K82" i="9"/>
  <c r="AA82" i="9" s="1"/>
  <c r="J82" i="9"/>
  <c r="Z82" i="9" s="1"/>
  <c r="N81" i="9"/>
  <c r="M81" i="9"/>
  <c r="U81" i="9" s="1"/>
  <c r="L81" i="9"/>
  <c r="K81" i="9"/>
  <c r="J81" i="9"/>
  <c r="Z81" i="9" s="1"/>
  <c r="N80" i="9"/>
  <c r="M80" i="9"/>
  <c r="L80" i="9"/>
  <c r="T80" i="9" s="1"/>
  <c r="K80" i="9"/>
  <c r="J80" i="9"/>
  <c r="N79" i="9"/>
  <c r="M79" i="9"/>
  <c r="L79" i="9"/>
  <c r="AB79" i="9" s="1"/>
  <c r="K79" i="9"/>
  <c r="S79" i="9" s="1"/>
  <c r="AA79" i="9"/>
  <c r="J79" i="9"/>
  <c r="N78" i="9"/>
  <c r="M78" i="9"/>
  <c r="L78" i="9"/>
  <c r="K78" i="9"/>
  <c r="AA78" i="9" s="1"/>
  <c r="J78" i="9"/>
  <c r="N77" i="9"/>
  <c r="M77" i="9"/>
  <c r="L77" i="9"/>
  <c r="K77" i="9"/>
  <c r="AA77" i="9" s="1"/>
  <c r="J77" i="9"/>
  <c r="R77" i="9"/>
  <c r="N76" i="9"/>
  <c r="M76" i="9"/>
  <c r="AC76" i="9" s="1"/>
  <c r="L76" i="9"/>
  <c r="K76" i="9"/>
  <c r="S76" i="9" s="1"/>
  <c r="J76" i="9"/>
  <c r="N75" i="9"/>
  <c r="M75" i="9"/>
  <c r="AC75" i="9" s="1"/>
  <c r="L75" i="9"/>
  <c r="AB75" i="9" s="1"/>
  <c r="K75" i="9"/>
  <c r="J75" i="9"/>
  <c r="R75" i="9" s="1"/>
  <c r="N74" i="9"/>
  <c r="V74" i="9" s="1"/>
  <c r="M74" i="9"/>
  <c r="U74" i="9" s="1"/>
  <c r="L74" i="9"/>
  <c r="T74" i="9" s="1"/>
  <c r="K74" i="9"/>
  <c r="AA74" i="9" s="1"/>
  <c r="J74" i="9"/>
  <c r="R74" i="9" s="1"/>
  <c r="N73" i="9"/>
  <c r="M73" i="9"/>
  <c r="L73" i="9"/>
  <c r="AB73" i="9" s="1"/>
  <c r="K73" i="9"/>
  <c r="J73" i="9"/>
  <c r="N72" i="9"/>
  <c r="AD72" i="9" s="1"/>
  <c r="M72" i="9"/>
  <c r="L72" i="9"/>
  <c r="AB72" i="9" s="1"/>
  <c r="K72" i="9"/>
  <c r="J72" i="9"/>
  <c r="Z72" i="9" s="1"/>
  <c r="N71" i="9"/>
  <c r="M71" i="9"/>
  <c r="L71" i="9"/>
  <c r="AB71" i="9" s="1"/>
  <c r="K71" i="9"/>
  <c r="AA71" i="9" s="1"/>
  <c r="J71" i="9"/>
  <c r="Z71" i="9" s="1"/>
  <c r="N70" i="9"/>
  <c r="M70" i="9"/>
  <c r="L70" i="9"/>
  <c r="K70" i="9"/>
  <c r="J70" i="9"/>
  <c r="N69" i="9"/>
  <c r="M69" i="9"/>
  <c r="L69" i="9"/>
  <c r="AB69" i="9" s="1"/>
  <c r="K69" i="9"/>
  <c r="J69" i="9"/>
  <c r="R69" i="9" s="1"/>
  <c r="N68" i="9"/>
  <c r="M68" i="9"/>
  <c r="AC68" i="9" s="1"/>
  <c r="L68" i="9"/>
  <c r="K68" i="9"/>
  <c r="J68" i="9"/>
  <c r="N67" i="9"/>
  <c r="M67" i="9"/>
  <c r="U67" i="9" s="1"/>
  <c r="L67" i="9"/>
  <c r="K67" i="9"/>
  <c r="J67" i="9"/>
  <c r="N66" i="9"/>
  <c r="AD66" i="9" s="1"/>
  <c r="M66" i="9"/>
  <c r="L66" i="9"/>
  <c r="AB66" i="9" s="1"/>
  <c r="K66" i="9"/>
  <c r="AA66" i="9" s="1"/>
  <c r="J66" i="9"/>
  <c r="P65" i="9"/>
  <c r="N65" i="9"/>
  <c r="AD65" i="9" s="1"/>
  <c r="M65" i="9"/>
  <c r="L65" i="9"/>
  <c r="K65" i="9"/>
  <c r="AA65" i="9" s="1"/>
  <c r="J65" i="9"/>
  <c r="R65" i="9" s="1"/>
  <c r="Z65" i="9"/>
  <c r="N64" i="9"/>
  <c r="V64" i="9" s="1"/>
  <c r="AD64" i="9"/>
  <c r="M64" i="9"/>
  <c r="U64" i="9" s="1"/>
  <c r="L64" i="9"/>
  <c r="K64" i="9"/>
  <c r="AA64" i="9"/>
  <c r="J64" i="9"/>
  <c r="Z64" i="9" s="1"/>
  <c r="N63" i="9"/>
  <c r="M63" i="9"/>
  <c r="L63" i="9"/>
  <c r="K63" i="9"/>
  <c r="AA63" i="9" s="1"/>
  <c r="J63" i="9"/>
  <c r="Z63" i="9" s="1"/>
  <c r="N62" i="9"/>
  <c r="AD62" i="9" s="1"/>
  <c r="M62" i="9"/>
  <c r="L62" i="9"/>
  <c r="AB62" i="9" s="1"/>
  <c r="K62" i="9"/>
  <c r="AA62" i="9"/>
  <c r="J62" i="9"/>
  <c r="N35" i="9"/>
  <c r="AD35" i="9"/>
  <c r="L35" i="9"/>
  <c r="J35" i="9"/>
  <c r="Z35" i="9" s="1"/>
  <c r="G35" i="9"/>
  <c r="O35" i="9" s="1"/>
  <c r="N34" i="9"/>
  <c r="AD34" i="9"/>
  <c r="L34" i="9"/>
  <c r="J34" i="9"/>
  <c r="R34" i="9"/>
  <c r="G34" i="9"/>
  <c r="O34" i="9" s="1"/>
  <c r="N32" i="9"/>
  <c r="L32" i="9"/>
  <c r="AB32" i="9" s="1"/>
  <c r="J32" i="9"/>
  <c r="Z32" i="9"/>
  <c r="G32" i="9"/>
  <c r="O32" i="9" s="1"/>
  <c r="N31" i="9"/>
  <c r="L31" i="9"/>
  <c r="AB31" i="9" s="1"/>
  <c r="J31" i="9"/>
  <c r="Z31" i="9" s="1"/>
  <c r="G31" i="9"/>
  <c r="O31" i="9" s="1"/>
  <c r="N30" i="9"/>
  <c r="V30" i="9" s="1"/>
  <c r="L30" i="9"/>
  <c r="AB30" i="9" s="1"/>
  <c r="J30" i="9"/>
  <c r="Z30" i="9"/>
  <c r="G30" i="9"/>
  <c r="O30" i="9" s="1"/>
  <c r="N29" i="9"/>
  <c r="V29" i="9" s="1"/>
  <c r="L29" i="9"/>
  <c r="AB29" i="9" s="1"/>
  <c r="J29" i="9"/>
  <c r="Z29" i="9"/>
  <c r="G29" i="9"/>
  <c r="O29" i="9" s="1"/>
  <c r="N28" i="9"/>
  <c r="V28" i="9" s="1"/>
  <c r="L28" i="9"/>
  <c r="T28" i="9" s="1"/>
  <c r="J28" i="9"/>
  <c r="Z28" i="9" s="1"/>
  <c r="G28" i="9"/>
  <c r="O28" i="9"/>
  <c r="N27" i="9"/>
  <c r="L27" i="9"/>
  <c r="J27" i="9"/>
  <c r="G27" i="9"/>
  <c r="O27" i="9" s="1"/>
  <c r="N26" i="9"/>
  <c r="AD26" i="9" s="1"/>
  <c r="L26" i="9"/>
  <c r="T26" i="9" s="1"/>
  <c r="J26" i="9"/>
  <c r="Z26" i="9"/>
  <c r="G26" i="9"/>
  <c r="O26" i="9" s="1"/>
  <c r="N25" i="9"/>
  <c r="V25" i="9" s="1"/>
  <c r="AD25" i="9"/>
  <c r="L25" i="9"/>
  <c r="AB25" i="9" s="1"/>
  <c r="J25" i="9"/>
  <c r="R25" i="9" s="1"/>
  <c r="G25" i="9"/>
  <c r="O25" i="9" s="1"/>
  <c r="AE25" i="9" s="1"/>
  <c r="N24" i="9"/>
  <c r="AD24" i="9"/>
  <c r="L24" i="9"/>
  <c r="T24" i="9" s="1"/>
  <c r="J24" i="9"/>
  <c r="Z24" i="9"/>
  <c r="G24" i="9"/>
  <c r="O24" i="9" s="1"/>
  <c r="N23" i="9"/>
  <c r="AD23" i="9" s="1"/>
  <c r="L23" i="9"/>
  <c r="AB23" i="9"/>
  <c r="J23" i="9"/>
  <c r="G23" i="9"/>
  <c r="O23" i="9" s="1"/>
  <c r="AE23" i="9" s="1"/>
  <c r="N22" i="9"/>
  <c r="AD22" i="9" s="1"/>
  <c r="L22" i="9"/>
  <c r="T22" i="9" s="1"/>
  <c r="J22" i="9"/>
  <c r="Z22" i="9" s="1"/>
  <c r="G22" i="9"/>
  <c r="O22" i="9" s="1"/>
  <c r="W22" i="9" s="1"/>
  <c r="N21" i="9"/>
  <c r="L21" i="9"/>
  <c r="AB21" i="9" s="1"/>
  <c r="J21" i="9"/>
  <c r="R21" i="9" s="1"/>
  <c r="Z21" i="9"/>
  <c r="G21" i="9"/>
  <c r="O21" i="9" s="1"/>
  <c r="N20" i="9"/>
  <c r="L20" i="9"/>
  <c r="T20" i="9"/>
  <c r="J20" i="9"/>
  <c r="Z20" i="9"/>
  <c r="G20" i="9"/>
  <c r="O20" i="9" s="1"/>
  <c r="AE20" i="9" s="1"/>
  <c r="N19" i="9"/>
  <c r="V19" i="9" s="1"/>
  <c r="L19" i="9"/>
  <c r="AB19" i="9" s="1"/>
  <c r="J19" i="9"/>
  <c r="Z19" i="9" s="1"/>
  <c r="G19" i="9"/>
  <c r="O19" i="9" s="1"/>
  <c r="N18" i="9"/>
  <c r="AD18" i="9"/>
  <c r="L18" i="9"/>
  <c r="J18" i="9"/>
  <c r="Z18" i="9" s="1"/>
  <c r="G18" i="9"/>
  <c r="O18" i="9" s="1"/>
  <c r="N17" i="9"/>
  <c r="L17" i="9"/>
  <c r="J17" i="9"/>
  <c r="Z17" i="9"/>
  <c r="G17" i="9"/>
  <c r="O17" i="9" s="1"/>
  <c r="N16" i="9"/>
  <c r="V16" i="9" s="1"/>
  <c r="L16" i="9"/>
  <c r="AB16" i="9"/>
  <c r="J16" i="9"/>
  <c r="G16" i="9"/>
  <c r="O16" i="9" s="1"/>
  <c r="N59" i="9"/>
  <c r="AD59" i="9" s="1"/>
  <c r="L59" i="9"/>
  <c r="J59" i="9"/>
  <c r="R59" i="9" s="1"/>
  <c r="G59" i="9"/>
  <c r="O59" i="9" s="1"/>
  <c r="N58" i="9"/>
  <c r="AD58" i="9" s="1"/>
  <c r="L58" i="9"/>
  <c r="T58" i="9" s="1"/>
  <c r="J58" i="9"/>
  <c r="Z58" i="9"/>
  <c r="G58" i="9"/>
  <c r="O58" i="9" s="1"/>
  <c r="N56" i="9"/>
  <c r="L56" i="9"/>
  <c r="AB56" i="9" s="1"/>
  <c r="J56" i="9"/>
  <c r="G56" i="9"/>
  <c r="O56" i="9" s="1"/>
  <c r="N55" i="9"/>
  <c r="L55" i="9"/>
  <c r="AB55" i="9" s="1"/>
  <c r="J55" i="9"/>
  <c r="R55" i="9" s="1"/>
  <c r="G55" i="9"/>
  <c r="O55" i="9" s="1"/>
  <c r="N54" i="9"/>
  <c r="AD54" i="9" s="1"/>
  <c r="L54" i="9"/>
  <c r="J54" i="9"/>
  <c r="Z54" i="9"/>
  <c r="G54" i="9"/>
  <c r="O54" i="9" s="1"/>
  <c r="AE54" i="9" s="1"/>
  <c r="N53" i="9"/>
  <c r="AD53" i="9" s="1"/>
  <c r="L53" i="9"/>
  <c r="T53" i="9"/>
  <c r="J53" i="9"/>
  <c r="G53" i="9"/>
  <c r="O53" i="9" s="1"/>
  <c r="N52" i="9"/>
  <c r="L52" i="9"/>
  <c r="J52" i="9"/>
  <c r="R52" i="9" s="1"/>
  <c r="G52" i="9"/>
  <c r="O52" i="9"/>
  <c r="N51" i="9"/>
  <c r="L51" i="9"/>
  <c r="J51" i="9"/>
  <c r="Z51" i="9"/>
  <c r="G51" i="9"/>
  <c r="O51" i="9" s="1"/>
  <c r="W51" i="9" s="1"/>
  <c r="N50" i="9"/>
  <c r="L50" i="9"/>
  <c r="AB50" i="9"/>
  <c r="J50" i="9"/>
  <c r="G50" i="9"/>
  <c r="O50" i="9"/>
  <c r="N49" i="9"/>
  <c r="AD49" i="9" s="1"/>
  <c r="L49" i="9"/>
  <c r="T49" i="9" s="1"/>
  <c r="J49" i="9"/>
  <c r="Z49" i="9" s="1"/>
  <c r="G49" i="9"/>
  <c r="O49" i="9"/>
  <c r="W49" i="9" s="1"/>
  <c r="N48" i="9"/>
  <c r="L48" i="9"/>
  <c r="AB48" i="9" s="1"/>
  <c r="J48" i="9"/>
  <c r="Z48" i="9"/>
  <c r="G48" i="9"/>
  <c r="O48" i="9" s="1"/>
  <c r="N47" i="9"/>
  <c r="V47" i="9" s="1"/>
  <c r="L47" i="9"/>
  <c r="AB47" i="9"/>
  <c r="J47" i="9"/>
  <c r="G47" i="9"/>
  <c r="O47" i="9" s="1"/>
  <c r="N45" i="9"/>
  <c r="AD45" i="9"/>
  <c r="L45" i="9"/>
  <c r="J45" i="9"/>
  <c r="Z45" i="9" s="1"/>
  <c r="R45" i="9"/>
  <c r="G45" i="9"/>
  <c r="O45" i="9" s="1"/>
  <c r="N44" i="9"/>
  <c r="AD44" i="9" s="1"/>
  <c r="L44" i="9"/>
  <c r="AB44" i="9"/>
  <c r="J44" i="9"/>
  <c r="Z44" i="9" s="1"/>
  <c r="G44" i="9"/>
  <c r="O44" i="9" s="1"/>
  <c r="N43" i="9"/>
  <c r="L43" i="9"/>
  <c r="AB43" i="9"/>
  <c r="J43" i="9"/>
  <c r="G43" i="9"/>
  <c r="O43" i="9" s="1"/>
  <c r="N42" i="9"/>
  <c r="AD42" i="9" s="1"/>
  <c r="L42" i="9"/>
  <c r="J42" i="9"/>
  <c r="G42" i="9"/>
  <c r="O42" i="9"/>
  <c r="W42" i="9" s="1"/>
  <c r="N40" i="9"/>
  <c r="L40" i="9"/>
  <c r="J40" i="9"/>
  <c r="R40" i="9"/>
  <c r="G40" i="9"/>
  <c r="O40" i="9" s="1"/>
  <c r="AE40" i="9" s="1"/>
  <c r="N39" i="9"/>
  <c r="V39" i="9" s="1"/>
  <c r="AD39" i="9"/>
  <c r="L39" i="9"/>
  <c r="T39" i="9" s="1"/>
  <c r="AB39" i="9"/>
  <c r="J39" i="9"/>
  <c r="Z39" i="9" s="1"/>
  <c r="G39" i="9"/>
  <c r="O39" i="9"/>
  <c r="N38" i="9"/>
  <c r="L38" i="9"/>
  <c r="AB38" i="9"/>
  <c r="J38" i="9"/>
  <c r="Z38" i="9" s="1"/>
  <c r="G38" i="9"/>
  <c r="O38" i="9" s="1"/>
  <c r="N12" i="9"/>
  <c r="AD12" i="9" s="1"/>
  <c r="L12" i="9"/>
  <c r="AB12" i="9" s="1"/>
  <c r="J12" i="9"/>
  <c r="N11" i="9"/>
  <c r="V11" i="9" s="1"/>
  <c r="AD11" i="9"/>
  <c r="L11" i="9"/>
  <c r="J11" i="9"/>
  <c r="Z11" i="9"/>
  <c r="N10" i="9"/>
  <c r="L10" i="9"/>
  <c r="J10" i="9"/>
  <c r="Z10" i="9" s="1"/>
  <c r="R10" i="9"/>
  <c r="N9" i="9"/>
  <c r="AD9" i="9" s="1"/>
  <c r="L9" i="9"/>
  <c r="AB9" i="9" s="1"/>
  <c r="J9" i="9"/>
  <c r="R9" i="9" s="1"/>
  <c r="Z9" i="9"/>
  <c r="N8" i="9"/>
  <c r="L8" i="9"/>
  <c r="T8" i="9"/>
  <c r="J8" i="9"/>
  <c r="R8" i="9" s="1"/>
  <c r="N7" i="9"/>
  <c r="L7" i="9"/>
  <c r="AB7" i="9" s="1"/>
  <c r="J7" i="9"/>
  <c r="Z7" i="9"/>
  <c r="N6" i="9"/>
  <c r="L6" i="9"/>
  <c r="AB6" i="9" s="1"/>
  <c r="J6" i="9"/>
  <c r="Z6" i="9" s="1"/>
  <c r="R134" i="9"/>
  <c r="AD132" i="9"/>
  <c r="V126" i="9"/>
  <c r="AD126" i="9"/>
  <c r="AC122" i="9"/>
  <c r="AC109" i="9"/>
  <c r="S110" i="9"/>
  <c r="U117" i="9"/>
  <c r="S119" i="9"/>
  <c r="AA123" i="9"/>
  <c r="U125" i="9"/>
  <c r="S126" i="9"/>
  <c r="AC113" i="9"/>
  <c r="AA116" i="9"/>
  <c r="AB125" i="9"/>
  <c r="AD107" i="9"/>
  <c r="AB116" i="9"/>
  <c r="AA102" i="9"/>
  <c r="S114" i="9"/>
  <c r="R118" i="9"/>
  <c r="Z123" i="9"/>
  <c r="Z127" i="9"/>
  <c r="AB129" i="9"/>
  <c r="S130" i="9"/>
  <c r="Z132" i="9"/>
  <c r="T133" i="9"/>
  <c r="AB134" i="9"/>
  <c r="L135" i="9"/>
  <c r="T135" i="9" s="1"/>
  <c r="S99" i="9"/>
  <c r="AB102" i="9"/>
  <c r="Z106" i="9"/>
  <c r="R109" i="9"/>
  <c r="T111" i="9"/>
  <c r="AD111" i="9"/>
  <c r="R113" i="9"/>
  <c r="T119" i="9"/>
  <c r="R122" i="9"/>
  <c r="AD122" i="9"/>
  <c r="AA127" i="9"/>
  <c r="R129" i="9"/>
  <c r="AA132" i="9"/>
  <c r="M135" i="9"/>
  <c r="Z119" i="9"/>
  <c r="AA124" i="9"/>
  <c r="Z126" i="9"/>
  <c r="AA128" i="9"/>
  <c r="Z130" i="9"/>
  <c r="N135" i="9"/>
  <c r="U120" i="9"/>
  <c r="R121" i="9"/>
  <c r="AC126" i="9"/>
  <c r="T127" i="9"/>
  <c r="Z108" i="9"/>
  <c r="AA113" i="9"/>
  <c r="T114" i="9"/>
  <c r="S125" i="9"/>
  <c r="AA125" i="9"/>
  <c r="S101" i="9"/>
  <c r="Z112" i="9"/>
  <c r="V112" i="9"/>
  <c r="AD112" i="9"/>
  <c r="S117" i="9"/>
  <c r="R117" i="9"/>
  <c r="AA104" i="9"/>
  <c r="V108" i="9"/>
  <c r="AD108" i="9"/>
  <c r="U104" i="9"/>
  <c r="Z116" i="9"/>
  <c r="V116" i="9"/>
  <c r="AD116" i="9"/>
  <c r="U119" i="9"/>
  <c r="R124" i="9"/>
  <c r="Z124" i="9"/>
  <c r="V124" i="9"/>
  <c r="AB126" i="9"/>
  <c r="T130" i="9"/>
  <c r="AB130" i="9"/>
  <c r="U138" i="9"/>
  <c r="AC142" i="9"/>
  <c r="S66" i="9"/>
  <c r="V62" i="9"/>
  <c r="AA145" i="9"/>
  <c r="T76" i="9"/>
  <c r="AB76" i="9"/>
  <c r="T75" i="9"/>
  <c r="S83" i="9"/>
  <c r="AD139" i="9"/>
  <c r="R78" i="9"/>
  <c r="Z78" i="9"/>
  <c r="AB140" i="9"/>
  <c r="AB8" i="9"/>
  <c r="R63" i="9"/>
  <c r="Z77" i="9"/>
  <c r="R7" i="9"/>
  <c r="R11" i="9"/>
  <c r="S71" i="9"/>
  <c r="Z75" i="9"/>
  <c r="V79" i="9"/>
  <c r="AD79" i="9"/>
  <c r="S142" i="9"/>
  <c r="W23" i="9"/>
  <c r="AE29" i="9"/>
  <c r="W29" i="9"/>
  <c r="AE35" i="9"/>
  <c r="W35" i="9"/>
  <c r="AE51" i="9"/>
  <c r="R38" i="9"/>
  <c r="Z40" i="9"/>
  <c r="T44" i="9"/>
  <c r="AB53" i="9"/>
  <c r="R54" i="9"/>
  <c r="AB58" i="9"/>
  <c r="AB22" i="9"/>
  <c r="V34" i="9"/>
  <c r="V12" i="9"/>
  <c r="V49" i="9"/>
  <c r="T50" i="9"/>
  <c r="R51" i="9"/>
  <c r="V53" i="9"/>
  <c r="V58" i="9"/>
  <c r="V18" i="9"/>
  <c r="T19" i="9"/>
  <c r="R20" i="9"/>
  <c r="T23" i="9"/>
  <c r="R24" i="9"/>
  <c r="V26" i="9"/>
  <c r="R28" i="9"/>
  <c r="R32" i="9"/>
  <c r="V35" i="9"/>
  <c r="T62" i="9"/>
  <c r="AD74" i="9"/>
  <c r="V45" i="9"/>
  <c r="Z52" i="9"/>
  <c r="V54" i="9"/>
  <c r="V59" i="9"/>
  <c r="AB20" i="9"/>
  <c r="AB24" i="9"/>
  <c r="AB28" i="9"/>
  <c r="T32" i="9"/>
  <c r="Z34" i="9"/>
  <c r="U65" i="9"/>
  <c r="AC65" i="9"/>
  <c r="T47" i="9"/>
  <c r="R48" i="9"/>
  <c r="T55" i="9"/>
  <c r="T16" i="9"/>
  <c r="R17" i="9"/>
  <c r="R29" i="9"/>
  <c r="T38" i="9"/>
  <c r="V42" i="9"/>
  <c r="T43" i="9"/>
  <c r="R44" i="9"/>
  <c r="T48" i="9"/>
  <c r="R49" i="9"/>
  <c r="T56" i="9"/>
  <c r="R58" i="9"/>
  <c r="R18" i="9"/>
  <c r="T21" i="9"/>
  <c r="R22" i="9"/>
  <c r="V24" i="9"/>
  <c r="T25" i="9"/>
  <c r="R26" i="9"/>
  <c r="R30" i="9"/>
  <c r="R35" i="9"/>
  <c r="AB64" i="9"/>
  <c r="T64" i="9"/>
  <c r="AC67" i="9"/>
  <c r="AC70" i="9"/>
  <c r="U70" i="9"/>
  <c r="AC71" i="9"/>
  <c r="U71" i="9"/>
  <c r="AC72" i="9"/>
  <c r="U72" i="9"/>
  <c r="AC73" i="9"/>
  <c r="U73" i="9"/>
  <c r="R19" i="9"/>
  <c r="R31" i="9"/>
  <c r="Z66" i="9"/>
  <c r="R66" i="9"/>
  <c r="V66" i="9"/>
  <c r="Z67" i="9"/>
  <c r="R67" i="9"/>
  <c r="AD67" i="9"/>
  <c r="V67" i="9"/>
  <c r="Z68" i="9"/>
  <c r="R68" i="9"/>
  <c r="Z69" i="9"/>
  <c r="AD69" i="9"/>
  <c r="V69" i="9"/>
  <c r="Z70" i="9"/>
  <c r="R70" i="9"/>
  <c r="AD70" i="9"/>
  <c r="V70" i="9"/>
  <c r="R71" i="9"/>
  <c r="R72" i="9"/>
  <c r="V72" i="9"/>
  <c r="Z73" i="9"/>
  <c r="R73" i="9"/>
  <c r="V73" i="9"/>
  <c r="AD73" i="9"/>
  <c r="S62" i="9"/>
  <c r="S63" i="9"/>
  <c r="S64" i="9"/>
  <c r="V65" i="9"/>
  <c r="T66" i="9"/>
  <c r="T69" i="9"/>
  <c r="T71" i="9"/>
  <c r="T72" i="9"/>
  <c r="Z74" i="9"/>
  <c r="U75" i="9"/>
  <c r="AC77" i="9"/>
  <c r="U77" i="9"/>
  <c r="S78" i="9"/>
  <c r="AB80" i="9"/>
  <c r="AB82" i="9"/>
  <c r="T82" i="9"/>
  <c r="U87" i="9"/>
  <c r="AC89" i="9"/>
  <c r="U89" i="9"/>
  <c r="AC91" i="9"/>
  <c r="AC93" i="9"/>
  <c r="U93" i="9"/>
  <c r="AC95" i="9"/>
  <c r="U95" i="9"/>
  <c r="S65" i="9"/>
  <c r="AB74" i="9"/>
  <c r="U76" i="9"/>
  <c r="T79" i="9"/>
  <c r="AC80" i="9"/>
  <c r="U80" i="9"/>
  <c r="AC81" i="9"/>
  <c r="U82" i="9"/>
  <c r="AC82" i="9"/>
  <c r="R85" i="9"/>
  <c r="Z85" i="9"/>
  <c r="R87" i="9"/>
  <c r="Z87" i="9"/>
  <c r="V87" i="9"/>
  <c r="AD87" i="9"/>
  <c r="R89" i="9"/>
  <c r="Z89" i="9"/>
  <c r="R91" i="9"/>
  <c r="Z91" i="9"/>
  <c r="V91" i="9"/>
  <c r="AD91" i="9"/>
  <c r="R93" i="9"/>
  <c r="V93" i="9"/>
  <c r="AD93" i="9"/>
  <c r="Z95" i="9"/>
  <c r="S74" i="9"/>
  <c r="AB78" i="9"/>
  <c r="T78" i="9"/>
  <c r="AC79" i="9"/>
  <c r="U79" i="9"/>
  <c r="AA81" i="9"/>
  <c r="S81" i="9"/>
  <c r="U84" i="9"/>
  <c r="AC88" i="9"/>
  <c r="U88" i="9"/>
  <c r="AC92" i="9"/>
  <c r="U92" i="9"/>
  <c r="AC94" i="9"/>
  <c r="U94" i="9"/>
  <c r="U96" i="9"/>
  <c r="AC78" i="9"/>
  <c r="U78" i="9"/>
  <c r="Z84" i="9"/>
  <c r="V84" i="9"/>
  <c r="Z86" i="9"/>
  <c r="R88" i="9"/>
  <c r="Z88" i="9"/>
  <c r="V88" i="9"/>
  <c r="AD88" i="9"/>
  <c r="Z90" i="9"/>
  <c r="V90" i="9"/>
  <c r="AD90" i="9"/>
  <c r="R92" i="9"/>
  <c r="Z92" i="9"/>
  <c r="R94" i="9"/>
  <c r="Z94" i="9"/>
  <c r="V94" i="9"/>
  <c r="AD94" i="9"/>
  <c r="R96" i="9"/>
  <c r="Z96" i="9"/>
  <c r="V96" i="9"/>
  <c r="V82" i="9"/>
  <c r="AD83" i="9"/>
  <c r="R138" i="9"/>
  <c r="U140" i="9"/>
  <c r="S144" i="9"/>
  <c r="R146" i="9"/>
  <c r="AA146" i="9"/>
  <c r="R147" i="9"/>
  <c r="R81" i="9"/>
  <c r="R82" i="9"/>
  <c r="Z83" i="9"/>
  <c r="T144" i="9"/>
  <c r="T145" i="9"/>
  <c r="AB147" i="9"/>
  <c r="S82" i="9"/>
  <c r="S86" i="9"/>
  <c r="S89" i="9"/>
  <c r="S93" i="9"/>
  <c r="S95" i="9"/>
  <c r="R137" i="9"/>
  <c r="S139" i="9"/>
  <c r="AA140" i="9"/>
  <c r="R142" i="9"/>
  <c r="U146" i="9"/>
  <c r="T83" i="9"/>
  <c r="T84" i="9"/>
  <c r="T85" i="9"/>
  <c r="T86" i="9"/>
  <c r="T87" i="9"/>
  <c r="T88" i="9"/>
  <c r="T90" i="9"/>
  <c r="T91" i="9"/>
  <c r="T93" i="9"/>
  <c r="T96" i="9"/>
  <c r="V138" i="9"/>
  <c r="AC139" i="9"/>
  <c r="AB142" i="9"/>
  <c r="V147" i="9"/>
  <c r="J136" i="8"/>
  <c r="N136" i="8"/>
  <c r="AD136" i="8" s="1"/>
  <c r="M136" i="8"/>
  <c r="L136" i="8"/>
  <c r="AB136" i="8" s="1"/>
  <c r="K136" i="8"/>
  <c r="S136" i="8" s="1"/>
  <c r="M117" i="8"/>
  <c r="N117" i="8"/>
  <c r="AD117" i="8"/>
  <c r="L117" i="8"/>
  <c r="T117" i="8" s="1"/>
  <c r="K117" i="8"/>
  <c r="AA117" i="8" s="1"/>
  <c r="J117" i="8"/>
  <c r="J80" i="8"/>
  <c r="N80" i="8"/>
  <c r="AD80" i="8" s="1"/>
  <c r="V80" i="8"/>
  <c r="M80" i="8"/>
  <c r="U80" i="8" s="1"/>
  <c r="L80" i="8"/>
  <c r="AB80" i="8" s="1"/>
  <c r="K80" i="8"/>
  <c r="S80" i="8" s="1"/>
  <c r="AA135" i="9"/>
  <c r="T136" i="8"/>
  <c r="V117" i="8"/>
  <c r="AC80" i="8"/>
  <c r="T80" i="8"/>
  <c r="J138" i="8"/>
  <c r="D97" i="8"/>
  <c r="L97" i="8" s="1"/>
  <c r="E97" i="8"/>
  <c r="M97" i="8" s="1"/>
  <c r="F97" i="8"/>
  <c r="N97" i="8" s="1"/>
  <c r="AD97" i="8" s="1"/>
  <c r="D98" i="8"/>
  <c r="E98" i="8"/>
  <c r="M98" i="8" s="1"/>
  <c r="AC98" i="8" s="1"/>
  <c r="F98" i="8"/>
  <c r="N98" i="8" s="1"/>
  <c r="D99" i="8"/>
  <c r="L99" i="8" s="1"/>
  <c r="E99" i="8"/>
  <c r="F99" i="8"/>
  <c r="N99" i="8" s="1"/>
  <c r="D100" i="8"/>
  <c r="L100" i="8" s="1"/>
  <c r="E100" i="8"/>
  <c r="M100" i="8" s="1"/>
  <c r="F100" i="8"/>
  <c r="N100" i="8" s="1"/>
  <c r="D101" i="8"/>
  <c r="L101" i="8" s="1"/>
  <c r="E101" i="8"/>
  <c r="M101" i="8" s="1"/>
  <c r="U101" i="8" s="1"/>
  <c r="F101" i="8"/>
  <c r="N101" i="8" s="1"/>
  <c r="D102" i="8"/>
  <c r="L102" i="8"/>
  <c r="E102" i="8"/>
  <c r="M102" i="8" s="1"/>
  <c r="AC102" i="8" s="1"/>
  <c r="F102" i="8"/>
  <c r="N102" i="8" s="1"/>
  <c r="AD102" i="8" s="1"/>
  <c r="D103" i="8"/>
  <c r="L103" i="8" s="1"/>
  <c r="AB103" i="8" s="1"/>
  <c r="E103" i="8"/>
  <c r="M103" i="8" s="1"/>
  <c r="U103" i="8" s="1"/>
  <c r="F103" i="8"/>
  <c r="N103" i="8" s="1"/>
  <c r="AD103" i="8" s="1"/>
  <c r="D104" i="8"/>
  <c r="L104" i="8" s="1"/>
  <c r="T104" i="8" s="1"/>
  <c r="E104" i="8"/>
  <c r="M104" i="8" s="1"/>
  <c r="AC104" i="8" s="1"/>
  <c r="F104" i="8"/>
  <c r="D105" i="8"/>
  <c r="E105" i="8"/>
  <c r="M105" i="8" s="1"/>
  <c r="U105" i="8" s="1"/>
  <c r="F105" i="8"/>
  <c r="N105" i="8" s="1"/>
  <c r="D106" i="8"/>
  <c r="E106" i="8"/>
  <c r="M106" i="8" s="1"/>
  <c r="U106" i="8" s="1"/>
  <c r="AC106" i="8"/>
  <c r="F106" i="8"/>
  <c r="N106" i="8" s="1"/>
  <c r="D107" i="8"/>
  <c r="L107" i="8" s="1"/>
  <c r="E107" i="8"/>
  <c r="F107" i="8"/>
  <c r="N107" i="8" s="1"/>
  <c r="V107" i="8" s="1"/>
  <c r="D108" i="8"/>
  <c r="L108" i="8" s="1"/>
  <c r="T108" i="8"/>
  <c r="E108" i="8"/>
  <c r="M108" i="8" s="1"/>
  <c r="F108" i="8"/>
  <c r="D109" i="8"/>
  <c r="L109" i="8"/>
  <c r="AB109" i="8"/>
  <c r="E109" i="8"/>
  <c r="M109" i="8" s="1"/>
  <c r="U109" i="8" s="1"/>
  <c r="F109" i="8"/>
  <c r="N109" i="8"/>
  <c r="V109" i="8"/>
  <c r="D110" i="8"/>
  <c r="L110" i="8" s="1"/>
  <c r="E110" i="8"/>
  <c r="F110" i="8"/>
  <c r="N110" i="8" s="1"/>
  <c r="D111" i="8"/>
  <c r="L111" i="8" s="1"/>
  <c r="E111" i="8"/>
  <c r="F111" i="8"/>
  <c r="N111" i="8" s="1"/>
  <c r="D112" i="8"/>
  <c r="L112" i="8" s="1"/>
  <c r="E112" i="8"/>
  <c r="M112" i="8" s="1"/>
  <c r="F112" i="8"/>
  <c r="N112" i="8" s="1"/>
  <c r="D113" i="8"/>
  <c r="L113" i="8" s="1"/>
  <c r="E113" i="8"/>
  <c r="M113" i="8" s="1"/>
  <c r="F113" i="8"/>
  <c r="N113" i="8" s="1"/>
  <c r="V113" i="8" s="1"/>
  <c r="D114" i="8"/>
  <c r="L114" i="8" s="1"/>
  <c r="AB114" i="8" s="1"/>
  <c r="E114" i="8"/>
  <c r="M114" i="8"/>
  <c r="F114" i="8"/>
  <c r="N114" i="8" s="1"/>
  <c r="V114" i="8" s="1"/>
  <c r="D115" i="8"/>
  <c r="L115" i="8" s="1"/>
  <c r="E115" i="8"/>
  <c r="M115" i="8" s="1"/>
  <c r="F115" i="8"/>
  <c r="N115" i="8" s="1"/>
  <c r="AD115" i="8" s="1"/>
  <c r="D116" i="8"/>
  <c r="L116" i="8" s="1"/>
  <c r="E116" i="8"/>
  <c r="M116" i="8" s="1"/>
  <c r="F116" i="8"/>
  <c r="N116" i="8" s="1"/>
  <c r="V116" i="8" s="1"/>
  <c r="D118" i="8"/>
  <c r="L118" i="8" s="1"/>
  <c r="E118" i="8"/>
  <c r="M118" i="8" s="1"/>
  <c r="U118" i="8"/>
  <c r="F118" i="8"/>
  <c r="N118" i="8" s="1"/>
  <c r="D119" i="8"/>
  <c r="L119" i="8" s="1"/>
  <c r="E119" i="8"/>
  <c r="M119" i="8" s="1"/>
  <c r="F119" i="8"/>
  <c r="N119" i="8"/>
  <c r="D120" i="8"/>
  <c r="L120" i="8" s="1"/>
  <c r="E120" i="8"/>
  <c r="F120" i="8"/>
  <c r="N120" i="8" s="1"/>
  <c r="D121" i="8"/>
  <c r="L121" i="8" s="1"/>
  <c r="E121" i="8"/>
  <c r="M121" i="8" s="1"/>
  <c r="F121" i="8"/>
  <c r="D122" i="8"/>
  <c r="L122" i="8" s="1"/>
  <c r="E122" i="8"/>
  <c r="M122" i="8" s="1"/>
  <c r="U122" i="8" s="1"/>
  <c r="F122" i="8"/>
  <c r="N122" i="8" s="1"/>
  <c r="V122" i="8" s="1"/>
  <c r="D123" i="8"/>
  <c r="E123" i="8"/>
  <c r="M123" i="8" s="1"/>
  <c r="F123" i="8"/>
  <c r="N123" i="8" s="1"/>
  <c r="D124" i="8"/>
  <c r="L124" i="8" s="1"/>
  <c r="E124" i="8"/>
  <c r="M124" i="8" s="1"/>
  <c r="AC124" i="8" s="1"/>
  <c r="F124" i="8"/>
  <c r="N124" i="8" s="1"/>
  <c r="D125" i="8"/>
  <c r="L125" i="8" s="1"/>
  <c r="E125" i="8"/>
  <c r="M125" i="8" s="1"/>
  <c r="U125" i="8" s="1"/>
  <c r="F125" i="8"/>
  <c r="N125" i="8"/>
  <c r="D126" i="8"/>
  <c r="L126" i="8" s="1"/>
  <c r="E126" i="8"/>
  <c r="M126" i="8" s="1"/>
  <c r="F126" i="8"/>
  <c r="N126" i="8"/>
  <c r="V126" i="8" s="1"/>
  <c r="D127" i="8"/>
  <c r="L127" i="8"/>
  <c r="AB127" i="8" s="1"/>
  <c r="E127" i="8"/>
  <c r="M127" i="8" s="1"/>
  <c r="F127" i="8"/>
  <c r="N127" i="8" s="1"/>
  <c r="D128" i="8"/>
  <c r="L128" i="8" s="1"/>
  <c r="AB128" i="8" s="1"/>
  <c r="E128" i="8"/>
  <c r="M128" i="8"/>
  <c r="F128" i="8"/>
  <c r="N128" i="8" s="1"/>
  <c r="V128" i="8" s="1"/>
  <c r="D129" i="8"/>
  <c r="L129" i="8" s="1"/>
  <c r="E129" i="8"/>
  <c r="M129" i="8" s="1"/>
  <c r="F129" i="8"/>
  <c r="N129" i="8" s="1"/>
  <c r="D130" i="8"/>
  <c r="L130" i="8"/>
  <c r="T130" i="8" s="1"/>
  <c r="E130" i="8"/>
  <c r="M130" i="8" s="1"/>
  <c r="F130" i="8"/>
  <c r="F96" i="8"/>
  <c r="N96" i="8" s="1"/>
  <c r="E96" i="8"/>
  <c r="M96" i="8" s="1"/>
  <c r="AC96" i="8" s="1"/>
  <c r="D96" i="8"/>
  <c r="L96" i="8" s="1"/>
  <c r="T96" i="8" s="1"/>
  <c r="C97" i="8"/>
  <c r="C98" i="8"/>
  <c r="K98" i="8" s="1"/>
  <c r="C99" i="8"/>
  <c r="K99" i="8" s="1"/>
  <c r="C100" i="8"/>
  <c r="K100" i="8" s="1"/>
  <c r="C101" i="8"/>
  <c r="K101" i="8"/>
  <c r="C102" i="8"/>
  <c r="K102" i="8" s="1"/>
  <c r="AA102" i="8" s="1"/>
  <c r="C103" i="8"/>
  <c r="K103" i="8" s="1"/>
  <c r="C104" i="8"/>
  <c r="K104" i="8"/>
  <c r="C105" i="8"/>
  <c r="K105" i="8"/>
  <c r="S105" i="8" s="1"/>
  <c r="C106" i="8"/>
  <c r="K106" i="8" s="1"/>
  <c r="AA106" i="8" s="1"/>
  <c r="C107" i="8"/>
  <c r="K107" i="8" s="1"/>
  <c r="C108" i="8"/>
  <c r="K108" i="8" s="1"/>
  <c r="C109" i="8"/>
  <c r="K109" i="8" s="1"/>
  <c r="AA109" i="8"/>
  <c r="C110" i="8"/>
  <c r="C111" i="8"/>
  <c r="K111" i="8" s="1"/>
  <c r="S111" i="8" s="1"/>
  <c r="C112" i="8"/>
  <c r="K112" i="8" s="1"/>
  <c r="AA112" i="8" s="1"/>
  <c r="C113" i="8"/>
  <c r="K113" i="8" s="1"/>
  <c r="C114" i="8"/>
  <c r="K114" i="8" s="1"/>
  <c r="C115" i="8"/>
  <c r="K115" i="8" s="1"/>
  <c r="S115" i="8" s="1"/>
  <c r="C116" i="8"/>
  <c r="K116" i="8" s="1"/>
  <c r="S116" i="8" s="1"/>
  <c r="C118" i="8"/>
  <c r="K118" i="8" s="1"/>
  <c r="C119" i="8"/>
  <c r="K119" i="8" s="1"/>
  <c r="S119" i="8" s="1"/>
  <c r="C120" i="8"/>
  <c r="K120" i="8" s="1"/>
  <c r="C121" i="8"/>
  <c r="K121" i="8" s="1"/>
  <c r="C122" i="8"/>
  <c r="K122" i="8" s="1"/>
  <c r="AA122" i="8" s="1"/>
  <c r="C123" i="8"/>
  <c r="K123" i="8" s="1"/>
  <c r="S123" i="8" s="1"/>
  <c r="C124" i="8"/>
  <c r="K124" i="8" s="1"/>
  <c r="S124" i="8" s="1"/>
  <c r="C125" i="8"/>
  <c r="K125" i="8" s="1"/>
  <c r="S125" i="8" s="1"/>
  <c r="C126" i="8"/>
  <c r="K126" i="8" s="1"/>
  <c r="AA126" i="8" s="1"/>
  <c r="C127" i="8"/>
  <c r="K127" i="8" s="1"/>
  <c r="C128" i="8"/>
  <c r="K128" i="8"/>
  <c r="S128" i="8" s="1"/>
  <c r="C129" i="8"/>
  <c r="K129" i="8" s="1"/>
  <c r="C130" i="8"/>
  <c r="K130" i="8" s="1"/>
  <c r="S130" i="8" s="1"/>
  <c r="C96" i="8"/>
  <c r="K96" i="8" s="1"/>
  <c r="B126" i="8"/>
  <c r="J126" i="8" s="1"/>
  <c r="B127" i="8"/>
  <c r="J127" i="8" s="1"/>
  <c r="Z127" i="8" s="1"/>
  <c r="B128" i="8"/>
  <c r="J128" i="8" s="1"/>
  <c r="Z128" i="8" s="1"/>
  <c r="B129" i="8"/>
  <c r="J129" i="8" s="1"/>
  <c r="Z129" i="8" s="1"/>
  <c r="B130" i="8"/>
  <c r="J130" i="8" s="1"/>
  <c r="B97" i="8"/>
  <c r="J97" i="8" s="1"/>
  <c r="B98" i="8"/>
  <c r="J98" i="8" s="1"/>
  <c r="B99" i="8"/>
  <c r="J99" i="8" s="1"/>
  <c r="B100" i="8"/>
  <c r="J100" i="8" s="1"/>
  <c r="B101" i="8"/>
  <c r="J101" i="8" s="1"/>
  <c r="B102" i="8"/>
  <c r="J102" i="8" s="1"/>
  <c r="Z102" i="8" s="1"/>
  <c r="B103" i="8"/>
  <c r="J103" i="8" s="1"/>
  <c r="B104" i="8"/>
  <c r="J104" i="8" s="1"/>
  <c r="B105" i="8"/>
  <c r="J105" i="8" s="1"/>
  <c r="R105" i="8" s="1"/>
  <c r="B106" i="8"/>
  <c r="J106" i="8" s="1"/>
  <c r="B107" i="8"/>
  <c r="B108" i="8"/>
  <c r="J108" i="8" s="1"/>
  <c r="B109" i="8"/>
  <c r="J109" i="8" s="1"/>
  <c r="B110" i="8"/>
  <c r="J110" i="8" s="1"/>
  <c r="B111" i="8"/>
  <c r="J111" i="8" s="1"/>
  <c r="R111" i="8" s="1"/>
  <c r="B112" i="8"/>
  <c r="J112" i="8" s="1"/>
  <c r="Z112" i="8" s="1"/>
  <c r="B113" i="8"/>
  <c r="J113" i="8" s="1"/>
  <c r="B114" i="8"/>
  <c r="J114" i="8" s="1"/>
  <c r="B115" i="8"/>
  <c r="J115" i="8" s="1"/>
  <c r="B116" i="8"/>
  <c r="J116" i="8" s="1"/>
  <c r="B118" i="8"/>
  <c r="J118" i="8" s="1"/>
  <c r="R118" i="8" s="1"/>
  <c r="B119" i="8"/>
  <c r="J119" i="8" s="1"/>
  <c r="B120" i="8"/>
  <c r="J120" i="8" s="1"/>
  <c r="Z120" i="8" s="1"/>
  <c r="B121" i="8"/>
  <c r="J121" i="8" s="1"/>
  <c r="B122" i="8"/>
  <c r="J122" i="8" s="1"/>
  <c r="R122" i="8"/>
  <c r="B123" i="8"/>
  <c r="J123" i="8" s="1"/>
  <c r="B124" i="8"/>
  <c r="J124" i="8" s="1"/>
  <c r="Z124" i="8" s="1"/>
  <c r="B125" i="8"/>
  <c r="J125" i="8" s="1"/>
  <c r="B96" i="8"/>
  <c r="J96" i="8" s="1"/>
  <c r="N130" i="8"/>
  <c r="V130" i="8" s="1"/>
  <c r="L123" i="8"/>
  <c r="N121" i="8"/>
  <c r="M120" i="8"/>
  <c r="U120" i="8" s="1"/>
  <c r="AB113" i="8"/>
  <c r="M111" i="8"/>
  <c r="M110" i="8"/>
  <c r="AC110" i="8" s="1"/>
  <c r="K110" i="8"/>
  <c r="N108" i="8"/>
  <c r="AD108" i="8" s="1"/>
  <c r="M107" i="8"/>
  <c r="J107" i="8"/>
  <c r="L106" i="8"/>
  <c r="AB106" i="8" s="1"/>
  <c r="L105" i="8"/>
  <c r="AB105" i="8" s="1"/>
  <c r="N104" i="8"/>
  <c r="AD104" i="8" s="1"/>
  <c r="P99" i="8"/>
  <c r="AF99" i="8" s="1"/>
  <c r="M99" i="8"/>
  <c r="U99" i="8" s="1"/>
  <c r="U98" i="8"/>
  <c r="L98" i="8"/>
  <c r="N56" i="8"/>
  <c r="L56" i="8"/>
  <c r="AB56" i="8" s="1"/>
  <c r="J56" i="8"/>
  <c r="Z56" i="8" s="1"/>
  <c r="G56" i="8"/>
  <c r="O56" i="8" s="1"/>
  <c r="AE56" i="8" s="1"/>
  <c r="N55" i="8"/>
  <c r="L55" i="8"/>
  <c r="AB55" i="8" s="1"/>
  <c r="J55" i="8"/>
  <c r="G55" i="8"/>
  <c r="O55" i="8"/>
  <c r="N53" i="8"/>
  <c r="AD53" i="8" s="1"/>
  <c r="L53" i="8"/>
  <c r="J53" i="8"/>
  <c r="G53" i="8"/>
  <c r="O53" i="8" s="1"/>
  <c r="AE53" i="8" s="1"/>
  <c r="N52" i="8"/>
  <c r="AD52" i="8" s="1"/>
  <c r="L52" i="8"/>
  <c r="AB52" i="8" s="1"/>
  <c r="J52" i="8"/>
  <c r="Z52" i="8" s="1"/>
  <c r="G52" i="8"/>
  <c r="O52" i="8" s="1"/>
  <c r="W52" i="8" s="1"/>
  <c r="N51" i="8"/>
  <c r="AD51" i="8" s="1"/>
  <c r="L51" i="8"/>
  <c r="J51" i="8"/>
  <c r="G51" i="8"/>
  <c r="O51" i="8" s="1"/>
  <c r="AE51" i="8" s="1"/>
  <c r="N50" i="8"/>
  <c r="AD50" i="8" s="1"/>
  <c r="L50" i="8"/>
  <c r="AB50" i="8" s="1"/>
  <c r="J50" i="8"/>
  <c r="Z50" i="8" s="1"/>
  <c r="G50" i="8"/>
  <c r="O50" i="8" s="1"/>
  <c r="N49" i="8"/>
  <c r="L49" i="8"/>
  <c r="T49" i="8" s="1"/>
  <c r="J49" i="8"/>
  <c r="R49" i="8" s="1"/>
  <c r="G49" i="8"/>
  <c r="O49" i="8" s="1"/>
  <c r="N48" i="8"/>
  <c r="L48" i="8"/>
  <c r="J48" i="8"/>
  <c r="G48" i="8"/>
  <c r="O48" i="8" s="1"/>
  <c r="N47" i="8"/>
  <c r="V47" i="8" s="1"/>
  <c r="L47" i="8"/>
  <c r="AB47" i="8" s="1"/>
  <c r="J47" i="8"/>
  <c r="R47" i="8" s="1"/>
  <c r="Z47" i="8"/>
  <c r="G47" i="8"/>
  <c r="O47" i="8" s="1"/>
  <c r="N46" i="8"/>
  <c r="AD46" i="8" s="1"/>
  <c r="L46" i="8"/>
  <c r="AB46" i="8" s="1"/>
  <c r="J46" i="8"/>
  <c r="Z46" i="8" s="1"/>
  <c r="G46" i="8"/>
  <c r="O46" i="8" s="1"/>
  <c r="N45" i="8"/>
  <c r="AD45" i="8" s="1"/>
  <c r="L45" i="8"/>
  <c r="AB45" i="8"/>
  <c r="J45" i="8"/>
  <c r="G45" i="8"/>
  <c r="O45" i="8" s="1"/>
  <c r="N44" i="8"/>
  <c r="AD44" i="8" s="1"/>
  <c r="L44" i="8"/>
  <c r="J44" i="8"/>
  <c r="G44" i="8"/>
  <c r="O44" i="8" s="1"/>
  <c r="AE44" i="8" s="1"/>
  <c r="N43" i="8"/>
  <c r="L43" i="8"/>
  <c r="J43" i="8"/>
  <c r="Z43" i="8" s="1"/>
  <c r="G43" i="8"/>
  <c r="O43" i="8" s="1"/>
  <c r="W43" i="8" s="1"/>
  <c r="N42" i="8"/>
  <c r="AD42" i="8" s="1"/>
  <c r="L42" i="8"/>
  <c r="AB42" i="8" s="1"/>
  <c r="J42" i="8"/>
  <c r="Z42" i="8" s="1"/>
  <c r="G42" i="8"/>
  <c r="O42" i="8" s="1"/>
  <c r="N41" i="8"/>
  <c r="AD41" i="8" s="1"/>
  <c r="L41" i="8"/>
  <c r="J41" i="8"/>
  <c r="Z41" i="8"/>
  <c r="G41" i="8"/>
  <c r="O41" i="8" s="1"/>
  <c r="N40" i="8"/>
  <c r="AD40" i="8" s="1"/>
  <c r="L40" i="8"/>
  <c r="J40" i="8"/>
  <c r="G40" i="8"/>
  <c r="O40" i="8" s="1"/>
  <c r="N39" i="8"/>
  <c r="L39" i="8"/>
  <c r="AB39" i="8" s="1"/>
  <c r="J39" i="8"/>
  <c r="G39" i="8"/>
  <c r="O39" i="8" s="1"/>
  <c r="N38" i="8"/>
  <c r="AD38" i="8"/>
  <c r="L38" i="8"/>
  <c r="AB38" i="8" s="1"/>
  <c r="J38" i="8"/>
  <c r="G38" i="8"/>
  <c r="O38" i="8" s="1"/>
  <c r="N37" i="8"/>
  <c r="AD37" i="8" s="1"/>
  <c r="L37" i="8"/>
  <c r="T37" i="8" s="1"/>
  <c r="J37" i="8"/>
  <c r="G37" i="8"/>
  <c r="O37" i="8" s="1"/>
  <c r="AE37" i="8" s="1"/>
  <c r="G34" i="8"/>
  <c r="O34" i="8" s="1"/>
  <c r="G33" i="8"/>
  <c r="O33" i="8" s="1"/>
  <c r="W33" i="8" s="1"/>
  <c r="G31" i="8"/>
  <c r="G30" i="8"/>
  <c r="O30" i="8" s="1"/>
  <c r="G29" i="8"/>
  <c r="O29" i="8" s="1"/>
  <c r="G28" i="8"/>
  <c r="G27" i="8"/>
  <c r="O27" i="8" s="1"/>
  <c r="G26" i="8"/>
  <c r="O26" i="8" s="1"/>
  <c r="W26" i="8" s="1"/>
  <c r="G25" i="8"/>
  <c r="O25" i="8" s="1"/>
  <c r="G24" i="8"/>
  <c r="G23" i="8"/>
  <c r="O23" i="8" s="1"/>
  <c r="AE23" i="8" s="1"/>
  <c r="G22" i="8"/>
  <c r="G21" i="8"/>
  <c r="O21" i="8" s="1"/>
  <c r="G20" i="8"/>
  <c r="O20" i="8" s="1"/>
  <c r="W20" i="8" s="1"/>
  <c r="G19" i="8"/>
  <c r="O19" i="8" s="1"/>
  <c r="G18" i="8"/>
  <c r="O18" i="8" s="1"/>
  <c r="G17" i="8"/>
  <c r="O17" i="8" s="1"/>
  <c r="G16" i="8"/>
  <c r="G15" i="8"/>
  <c r="K97" i="8"/>
  <c r="AA97" i="8" s="1"/>
  <c r="AD113" i="8"/>
  <c r="AA105" i="8"/>
  <c r="AA119" i="8"/>
  <c r="Z97" i="8"/>
  <c r="AC125" i="8"/>
  <c r="T103" i="8"/>
  <c r="X99" i="8"/>
  <c r="V110" i="8"/>
  <c r="AD110" i="8"/>
  <c r="V106" i="8"/>
  <c r="AD106" i="8"/>
  <c r="AD114" i="8"/>
  <c r="AD122" i="8"/>
  <c r="U104" i="8"/>
  <c r="AD126" i="8"/>
  <c r="AC99" i="8"/>
  <c r="AD109" i="8"/>
  <c r="AA130" i="8"/>
  <c r="S106" i="8"/>
  <c r="S122" i="8"/>
  <c r="R98" i="8"/>
  <c r="Z98" i="8"/>
  <c r="Z122" i="8"/>
  <c r="Z105" i="8"/>
  <c r="U102" i="8"/>
  <c r="U110" i="8"/>
  <c r="AA124" i="8"/>
  <c r="U96" i="8"/>
  <c r="V103" i="8"/>
  <c r="V104" i="8"/>
  <c r="T105" i="8"/>
  <c r="AC105" i="8"/>
  <c r="AB108" i="8"/>
  <c r="T113" i="8"/>
  <c r="T114" i="8"/>
  <c r="AC122" i="8"/>
  <c r="S109" i="8"/>
  <c r="R112" i="8"/>
  <c r="R120" i="8"/>
  <c r="U124" i="8"/>
  <c r="S126" i="8"/>
  <c r="R128" i="8"/>
  <c r="R129" i="8"/>
  <c r="AC101" i="8"/>
  <c r="T109" i="8"/>
  <c r="AC118" i="8"/>
  <c r="T127" i="8"/>
  <c r="AE52" i="8"/>
  <c r="W56" i="8"/>
  <c r="R41" i="8"/>
  <c r="AD47" i="8"/>
  <c r="Z49" i="8"/>
  <c r="V37" i="8"/>
  <c r="V41" i="8"/>
  <c r="T42" i="8"/>
  <c r="V45" i="8"/>
  <c r="T50" i="8"/>
  <c r="V53" i="8"/>
  <c r="T55" i="8"/>
  <c r="R56" i="8"/>
  <c r="V38" i="8"/>
  <c r="T39" i="8"/>
  <c r="V42" i="8"/>
  <c r="T47" i="8"/>
  <c r="V50" i="8"/>
  <c r="R52" i="8"/>
  <c r="V40" i="8"/>
  <c r="V44" i="8"/>
  <c r="T45" i="8"/>
  <c r="R46" i="8"/>
  <c r="R50" i="8"/>
  <c r="V52" i="8"/>
  <c r="N142" i="8"/>
  <c r="AD142" i="8" s="1"/>
  <c r="M142" i="8"/>
  <c r="AC142" i="8" s="1"/>
  <c r="L142" i="8"/>
  <c r="T142" i="8" s="1"/>
  <c r="K142" i="8"/>
  <c r="S142" i="8" s="1"/>
  <c r="J142" i="8"/>
  <c r="Z142" i="8" s="1"/>
  <c r="N141" i="8"/>
  <c r="V141" i="8"/>
  <c r="M141" i="8"/>
  <c r="L141" i="8"/>
  <c r="T141" i="8" s="1"/>
  <c r="K141" i="8"/>
  <c r="S141" i="8" s="1"/>
  <c r="J141" i="8"/>
  <c r="N140" i="8"/>
  <c r="V140" i="8" s="1"/>
  <c r="M140" i="8"/>
  <c r="U140" i="8" s="1"/>
  <c r="L140" i="8"/>
  <c r="K140" i="8"/>
  <c r="J140" i="8"/>
  <c r="Z140" i="8" s="1"/>
  <c r="N139" i="8"/>
  <c r="AD139" i="8" s="1"/>
  <c r="M139" i="8"/>
  <c r="U139" i="8" s="1"/>
  <c r="AC139" i="8"/>
  <c r="L139" i="8"/>
  <c r="K139" i="8"/>
  <c r="AA139" i="8" s="1"/>
  <c r="J139" i="8"/>
  <c r="N138" i="8"/>
  <c r="AD138" i="8" s="1"/>
  <c r="M138" i="8"/>
  <c r="L138" i="8"/>
  <c r="T138" i="8" s="1"/>
  <c r="K138" i="8"/>
  <c r="S138" i="8"/>
  <c r="Z138" i="8"/>
  <c r="N135" i="8"/>
  <c r="M135" i="8"/>
  <c r="AC135" i="8" s="1"/>
  <c r="L135" i="8"/>
  <c r="AB135" i="8" s="1"/>
  <c r="K135" i="8"/>
  <c r="S135" i="8"/>
  <c r="J135" i="8"/>
  <c r="N134" i="8"/>
  <c r="AD134" i="8" s="1"/>
  <c r="V134" i="8"/>
  <c r="M134" i="8"/>
  <c r="U134" i="8"/>
  <c r="L134" i="8"/>
  <c r="AB134" i="8" s="1"/>
  <c r="K134" i="8"/>
  <c r="J134" i="8"/>
  <c r="Z134" i="8" s="1"/>
  <c r="N133" i="8"/>
  <c r="M133" i="8"/>
  <c r="L133" i="8"/>
  <c r="T133" i="8" s="1"/>
  <c r="K133" i="8"/>
  <c r="J133" i="8"/>
  <c r="Z133" i="8"/>
  <c r="J132" i="8"/>
  <c r="Z132" i="8"/>
  <c r="N93" i="8"/>
  <c r="M93" i="8"/>
  <c r="AC93" i="8" s="1"/>
  <c r="L93" i="8"/>
  <c r="AB93" i="8" s="1"/>
  <c r="K93" i="8"/>
  <c r="S93" i="8" s="1"/>
  <c r="J93" i="8"/>
  <c r="N92" i="8"/>
  <c r="V92" i="8" s="1"/>
  <c r="M92" i="8"/>
  <c r="U92" i="8" s="1"/>
  <c r="L92" i="8"/>
  <c r="K92" i="8"/>
  <c r="J92" i="8"/>
  <c r="N91" i="8"/>
  <c r="AD91" i="8" s="1"/>
  <c r="M91" i="8"/>
  <c r="U91" i="8" s="1"/>
  <c r="L91" i="8"/>
  <c r="K91" i="8"/>
  <c r="J91" i="8"/>
  <c r="R91" i="8" s="1"/>
  <c r="Z91" i="8"/>
  <c r="N90" i="8"/>
  <c r="M90" i="8"/>
  <c r="L90" i="8"/>
  <c r="AB90" i="8" s="1"/>
  <c r="K90" i="8"/>
  <c r="S90" i="8" s="1"/>
  <c r="J90" i="8"/>
  <c r="Z90" i="8" s="1"/>
  <c r="N89" i="8"/>
  <c r="M89" i="8"/>
  <c r="L89" i="8"/>
  <c r="K89" i="8"/>
  <c r="AA89" i="8" s="1"/>
  <c r="S89" i="8"/>
  <c r="J89" i="8"/>
  <c r="N88" i="8"/>
  <c r="M88" i="8"/>
  <c r="U88" i="8" s="1"/>
  <c r="L88" i="8"/>
  <c r="K88" i="8"/>
  <c r="AA88" i="8" s="1"/>
  <c r="J88" i="8"/>
  <c r="N87" i="8"/>
  <c r="AD87" i="8" s="1"/>
  <c r="M87" i="8"/>
  <c r="U87" i="8" s="1"/>
  <c r="L87" i="8"/>
  <c r="T87" i="8" s="1"/>
  <c r="K87" i="8"/>
  <c r="J87" i="8"/>
  <c r="N86" i="8"/>
  <c r="AD86" i="8"/>
  <c r="M86" i="8"/>
  <c r="L86" i="8"/>
  <c r="AB86" i="8" s="1"/>
  <c r="K86" i="8"/>
  <c r="S86" i="8"/>
  <c r="J86" i="8"/>
  <c r="N85" i="8"/>
  <c r="M85" i="8"/>
  <c r="L85" i="8"/>
  <c r="AB85" i="8" s="1"/>
  <c r="K85" i="8"/>
  <c r="AA85" i="8" s="1"/>
  <c r="J85" i="8"/>
  <c r="R85" i="8" s="1"/>
  <c r="N84" i="8"/>
  <c r="M84" i="8"/>
  <c r="L84" i="8"/>
  <c r="AB84" i="8" s="1"/>
  <c r="K84" i="8"/>
  <c r="AA84" i="8" s="1"/>
  <c r="J84" i="8"/>
  <c r="R84" i="8" s="1"/>
  <c r="N83" i="8"/>
  <c r="AD83" i="8" s="1"/>
  <c r="M83" i="8"/>
  <c r="L83" i="8"/>
  <c r="AB83" i="8" s="1"/>
  <c r="T83" i="8"/>
  <c r="K83" i="8"/>
  <c r="AA83" i="8"/>
  <c r="J83" i="8"/>
  <c r="N82" i="8"/>
  <c r="M82" i="8"/>
  <c r="AC82" i="8" s="1"/>
  <c r="L82" i="8"/>
  <c r="AB82" i="8" s="1"/>
  <c r="K82" i="8"/>
  <c r="J82" i="8"/>
  <c r="N81" i="8"/>
  <c r="V81" i="8" s="1"/>
  <c r="M81" i="8"/>
  <c r="AC81" i="8" s="1"/>
  <c r="L81" i="8"/>
  <c r="AB81" i="8" s="1"/>
  <c r="K81" i="8"/>
  <c r="S81" i="8" s="1"/>
  <c r="J81" i="8"/>
  <c r="R81" i="8"/>
  <c r="N79" i="8"/>
  <c r="AD79" i="8" s="1"/>
  <c r="M79" i="8"/>
  <c r="L79" i="8"/>
  <c r="T79" i="8" s="1"/>
  <c r="K79" i="8"/>
  <c r="AA79" i="8"/>
  <c r="J79" i="8"/>
  <c r="N78" i="8"/>
  <c r="AD78" i="8"/>
  <c r="M78" i="8"/>
  <c r="AC78" i="8"/>
  <c r="L78" i="8"/>
  <c r="K78" i="8"/>
  <c r="AA78" i="8"/>
  <c r="J78" i="8"/>
  <c r="N77" i="8"/>
  <c r="AD77" i="8" s="1"/>
  <c r="M77" i="8"/>
  <c r="AC77" i="8" s="1"/>
  <c r="L77" i="8"/>
  <c r="AB77" i="8" s="1"/>
  <c r="K77" i="8"/>
  <c r="S77" i="8" s="1"/>
  <c r="J77" i="8"/>
  <c r="N76" i="8"/>
  <c r="V76" i="8"/>
  <c r="M76" i="8"/>
  <c r="AC76" i="8" s="1"/>
  <c r="L76" i="8"/>
  <c r="AB76" i="8"/>
  <c r="K76" i="8"/>
  <c r="S76" i="8"/>
  <c r="J76" i="8"/>
  <c r="R76" i="8" s="1"/>
  <c r="N75" i="8"/>
  <c r="AD75" i="8" s="1"/>
  <c r="M75" i="8"/>
  <c r="U75" i="8" s="1"/>
  <c r="L75" i="8"/>
  <c r="AB75" i="8" s="1"/>
  <c r="K75" i="8"/>
  <c r="J75" i="8"/>
  <c r="R75" i="8" s="1"/>
  <c r="N74" i="8"/>
  <c r="AD74" i="8" s="1"/>
  <c r="M74" i="8"/>
  <c r="U74" i="8"/>
  <c r="L74" i="8"/>
  <c r="T74" i="8"/>
  <c r="K74" i="8"/>
  <c r="J74" i="8"/>
  <c r="N73" i="8"/>
  <c r="AD73" i="8" s="1"/>
  <c r="M73" i="8"/>
  <c r="AC73" i="8" s="1"/>
  <c r="L73" i="8"/>
  <c r="T73" i="8" s="1"/>
  <c r="K73" i="8"/>
  <c r="S73" i="8" s="1"/>
  <c r="J73" i="8"/>
  <c r="N72" i="8"/>
  <c r="M72" i="8"/>
  <c r="AC72" i="8" s="1"/>
  <c r="L72" i="8"/>
  <c r="AB72" i="8" s="1"/>
  <c r="K72" i="8"/>
  <c r="J72" i="8"/>
  <c r="R72" i="8" s="1"/>
  <c r="N71" i="8"/>
  <c r="AD71" i="8" s="1"/>
  <c r="M71" i="8"/>
  <c r="L71" i="8"/>
  <c r="AB71" i="8"/>
  <c r="K71" i="8"/>
  <c r="J71" i="8"/>
  <c r="R71" i="8" s="1"/>
  <c r="Z71" i="8"/>
  <c r="N70" i="8"/>
  <c r="AD70" i="8"/>
  <c r="M70" i="8"/>
  <c r="L70" i="8"/>
  <c r="K70" i="8"/>
  <c r="AA70" i="8" s="1"/>
  <c r="J70" i="8"/>
  <c r="Z70" i="8" s="1"/>
  <c r="N69" i="8"/>
  <c r="V69" i="8" s="1"/>
  <c r="M69" i="8"/>
  <c r="AC69" i="8"/>
  <c r="L69" i="8"/>
  <c r="AB69" i="8" s="1"/>
  <c r="K69" i="8"/>
  <c r="S69" i="8" s="1"/>
  <c r="J69" i="8"/>
  <c r="N68" i="8"/>
  <c r="M68" i="8"/>
  <c r="U68" i="8" s="1"/>
  <c r="L68" i="8"/>
  <c r="AB68" i="8"/>
  <c r="K68" i="8"/>
  <c r="J68" i="8"/>
  <c r="R68" i="8" s="1"/>
  <c r="N67" i="8"/>
  <c r="AD67" i="8" s="1"/>
  <c r="M67" i="8"/>
  <c r="L67" i="8"/>
  <c r="AB67" i="8"/>
  <c r="K67" i="8"/>
  <c r="S67" i="8" s="1"/>
  <c r="J67" i="8"/>
  <c r="N66" i="8"/>
  <c r="M66" i="8"/>
  <c r="AC66" i="8"/>
  <c r="L66" i="8"/>
  <c r="T66" i="8" s="1"/>
  <c r="K66" i="8"/>
  <c r="J66" i="8"/>
  <c r="N65" i="8"/>
  <c r="AD65" i="8" s="1"/>
  <c r="M65" i="8"/>
  <c r="L65" i="8"/>
  <c r="AB65" i="8"/>
  <c r="K65" i="8"/>
  <c r="S65" i="8" s="1"/>
  <c r="J65" i="8"/>
  <c r="Z65" i="8" s="1"/>
  <c r="N64" i="8"/>
  <c r="V64" i="8" s="1"/>
  <c r="M64" i="8"/>
  <c r="L64" i="8"/>
  <c r="AB64" i="8" s="1"/>
  <c r="K64" i="8"/>
  <c r="AA64" i="8" s="1"/>
  <c r="J64" i="8"/>
  <c r="N63" i="8"/>
  <c r="V63" i="8" s="1"/>
  <c r="M63" i="8"/>
  <c r="AC63" i="8"/>
  <c r="L63" i="8"/>
  <c r="K63" i="8"/>
  <c r="J63" i="8"/>
  <c r="Z63" i="8"/>
  <c r="P62" i="8"/>
  <c r="N62" i="8"/>
  <c r="V62" i="8" s="1"/>
  <c r="M62" i="8"/>
  <c r="L62" i="8"/>
  <c r="T62" i="8" s="1"/>
  <c r="K62" i="8"/>
  <c r="S62" i="8" s="1"/>
  <c r="AA62" i="8"/>
  <c r="J62" i="8"/>
  <c r="N61" i="8"/>
  <c r="V61" i="8" s="1"/>
  <c r="M61" i="8"/>
  <c r="AC61" i="8" s="1"/>
  <c r="L61" i="8"/>
  <c r="K61" i="8"/>
  <c r="J61" i="8"/>
  <c r="R61" i="8" s="1"/>
  <c r="N60" i="8"/>
  <c r="AD60" i="8" s="1"/>
  <c r="M60" i="8"/>
  <c r="L60" i="8"/>
  <c r="K60" i="8"/>
  <c r="J60" i="8"/>
  <c r="N59" i="8"/>
  <c r="V59" i="8" s="1"/>
  <c r="M59" i="8"/>
  <c r="L59" i="8"/>
  <c r="AB59" i="8" s="1"/>
  <c r="K59" i="8"/>
  <c r="AA59" i="8" s="1"/>
  <c r="J59" i="8"/>
  <c r="R59" i="8"/>
  <c r="N34" i="8"/>
  <c r="L34" i="8"/>
  <c r="AB34" i="8" s="1"/>
  <c r="J34" i="8"/>
  <c r="Z34" i="8"/>
  <c r="N33" i="8"/>
  <c r="AD33" i="8"/>
  <c r="L33" i="8"/>
  <c r="J33" i="8"/>
  <c r="N31" i="8"/>
  <c r="V31" i="8" s="1"/>
  <c r="AD31" i="8"/>
  <c r="L31" i="8"/>
  <c r="AB31" i="8" s="1"/>
  <c r="J31" i="8"/>
  <c r="O31" i="8"/>
  <c r="N30" i="8"/>
  <c r="AD30" i="8" s="1"/>
  <c r="L30" i="8"/>
  <c r="AB30" i="8" s="1"/>
  <c r="J30" i="8"/>
  <c r="Z30" i="8"/>
  <c r="N29" i="8"/>
  <c r="AD29" i="8" s="1"/>
  <c r="L29" i="8"/>
  <c r="AB29" i="8" s="1"/>
  <c r="J29" i="8"/>
  <c r="N28" i="8"/>
  <c r="L28" i="8"/>
  <c r="AB28" i="8" s="1"/>
  <c r="J28" i="8"/>
  <c r="O28" i="8"/>
  <c r="N27" i="8"/>
  <c r="L27" i="8"/>
  <c r="AB27" i="8" s="1"/>
  <c r="J27" i="8"/>
  <c r="R27" i="8" s="1"/>
  <c r="N26" i="8"/>
  <c r="AD26" i="8" s="1"/>
  <c r="L26" i="8"/>
  <c r="AB26" i="8" s="1"/>
  <c r="J26" i="8"/>
  <c r="Z26" i="8" s="1"/>
  <c r="R26" i="8"/>
  <c r="N25" i="8"/>
  <c r="L25" i="8"/>
  <c r="AB25" i="8"/>
  <c r="J25" i="8"/>
  <c r="Z25" i="8" s="1"/>
  <c r="N24" i="8"/>
  <c r="L24" i="8"/>
  <c r="AB24" i="8"/>
  <c r="J24" i="8"/>
  <c r="Z24" i="8" s="1"/>
  <c r="O24" i="8"/>
  <c r="N23" i="8"/>
  <c r="L23" i="8"/>
  <c r="AB23" i="8" s="1"/>
  <c r="J23" i="8"/>
  <c r="Z23" i="8" s="1"/>
  <c r="N22" i="8"/>
  <c r="V22" i="8" s="1"/>
  <c r="L22" i="8"/>
  <c r="T22" i="8"/>
  <c r="J22" i="8"/>
  <c r="Z22" i="8" s="1"/>
  <c r="O22" i="8"/>
  <c r="N21" i="8"/>
  <c r="L21" i="8"/>
  <c r="J21" i="8"/>
  <c r="Z21" i="8"/>
  <c r="N20" i="8"/>
  <c r="V20" i="8"/>
  <c r="L20" i="8"/>
  <c r="J20" i="8"/>
  <c r="Z20" i="8" s="1"/>
  <c r="R20" i="8"/>
  <c r="N19" i="8"/>
  <c r="L19" i="8"/>
  <c r="T19" i="8"/>
  <c r="J19" i="8"/>
  <c r="N18" i="8"/>
  <c r="L18" i="8"/>
  <c r="T18" i="8" s="1"/>
  <c r="AB18" i="8"/>
  <c r="J18" i="8"/>
  <c r="Z18" i="8" s="1"/>
  <c r="N17" i="8"/>
  <c r="AD17" i="8"/>
  <c r="L17" i="8"/>
  <c r="J17" i="8"/>
  <c r="Z17" i="8"/>
  <c r="N16" i="8"/>
  <c r="AD16" i="8" s="1"/>
  <c r="L16" i="8"/>
  <c r="AB16" i="8" s="1"/>
  <c r="J16" i="8"/>
  <c r="R16" i="8" s="1"/>
  <c r="O16" i="8"/>
  <c r="AE16" i="8" s="1"/>
  <c r="N15" i="8"/>
  <c r="L15" i="8"/>
  <c r="T15" i="8"/>
  <c r="J15" i="8"/>
  <c r="O15" i="8"/>
  <c r="W15" i="8" s="1"/>
  <c r="N12" i="8"/>
  <c r="V12" i="8" s="1"/>
  <c r="L12" i="8"/>
  <c r="J12" i="8"/>
  <c r="N11" i="8"/>
  <c r="V11" i="8"/>
  <c r="L11" i="8"/>
  <c r="J11" i="8"/>
  <c r="R11" i="8" s="1"/>
  <c r="Z11" i="8"/>
  <c r="N10" i="8"/>
  <c r="L10" i="8"/>
  <c r="AB10" i="8" s="1"/>
  <c r="J10" i="8"/>
  <c r="R10" i="8" s="1"/>
  <c r="N9" i="8"/>
  <c r="AD9" i="8"/>
  <c r="L9" i="8"/>
  <c r="T9" i="8" s="1"/>
  <c r="J9" i="8"/>
  <c r="Z9" i="8" s="1"/>
  <c r="N8" i="8"/>
  <c r="V8" i="8" s="1"/>
  <c r="L8" i="8"/>
  <c r="J8" i="8"/>
  <c r="N7" i="8"/>
  <c r="V7" i="8" s="1"/>
  <c r="L7" i="8"/>
  <c r="J7" i="8"/>
  <c r="N6" i="8"/>
  <c r="V6" i="8" s="1"/>
  <c r="L6" i="8"/>
  <c r="J6" i="8"/>
  <c r="AC91" i="8"/>
  <c r="R97" i="8"/>
  <c r="V97" i="8"/>
  <c r="S97" i="8"/>
  <c r="AD7" i="8"/>
  <c r="U66" i="8"/>
  <c r="AD61" i="8"/>
  <c r="V17" i="8"/>
  <c r="AD20" i="8"/>
  <c r="U78" i="8"/>
  <c r="AD92" i="8"/>
  <c r="R63" i="8"/>
  <c r="R134" i="8"/>
  <c r="AB142" i="8"/>
  <c r="AA76" i="8"/>
  <c r="R133" i="8"/>
  <c r="R140" i="8"/>
  <c r="V71" i="8"/>
  <c r="AA93" i="8"/>
  <c r="AA135" i="8"/>
  <c r="V9" i="8"/>
  <c r="T59" i="8"/>
  <c r="T77" i="8"/>
  <c r="V79" i="8"/>
  <c r="R30" i="8"/>
  <c r="AB15" i="8"/>
  <c r="R9" i="8"/>
  <c r="AD11" i="8"/>
  <c r="AB19" i="8"/>
  <c r="U63" i="8"/>
  <c r="AD64" i="8"/>
  <c r="AA65" i="8"/>
  <c r="AB66" i="8"/>
  <c r="V67" i="8"/>
  <c r="AC74" i="8"/>
  <c r="V75" i="8"/>
  <c r="AA81" i="8"/>
  <c r="AB138" i="8"/>
  <c r="V139" i="8"/>
  <c r="Z61" i="8"/>
  <c r="Z75" i="8"/>
  <c r="S83" i="8"/>
  <c r="AA90" i="8"/>
  <c r="V91" i="8"/>
  <c r="AC134" i="8"/>
  <c r="T135" i="8"/>
  <c r="V60" i="8"/>
  <c r="S78" i="8"/>
  <c r="Z16" i="8"/>
  <c r="T25" i="8"/>
  <c r="T65" i="8"/>
  <c r="S70" i="8"/>
  <c r="T75" i="8"/>
  <c r="W16" i="8"/>
  <c r="AE20" i="8"/>
  <c r="W23" i="8"/>
  <c r="AB22" i="8"/>
  <c r="AE22" i="8"/>
  <c r="W22" i="8"/>
  <c r="T29" i="8"/>
  <c r="V33" i="8"/>
  <c r="T10" i="8"/>
  <c r="AE26" i="8"/>
  <c r="AE33" i="8"/>
  <c r="R17" i="8"/>
  <c r="R21" i="8"/>
  <c r="T24" i="8"/>
  <c r="R25" i="8"/>
  <c r="R34" i="8"/>
  <c r="T23" i="8"/>
  <c r="V26" i="8"/>
  <c r="V30" i="8"/>
  <c r="T31" i="8"/>
  <c r="Z59" i="8"/>
  <c r="AD59" i="8"/>
  <c r="R65" i="8"/>
  <c r="T67" i="8"/>
  <c r="R70" i="8"/>
  <c r="U73" i="8"/>
  <c r="AD81" i="8"/>
  <c r="S84" i="8"/>
  <c r="AA86" i="8"/>
  <c r="T68" i="8"/>
  <c r="Z72" i="8"/>
  <c r="AC75" i="8"/>
  <c r="T76" i="8"/>
  <c r="Z81" i="8"/>
  <c r="V83" i="8"/>
  <c r="T85" i="8"/>
  <c r="AB87" i="8"/>
  <c r="AC88" i="8"/>
  <c r="R90" i="8"/>
  <c r="AD90" i="8"/>
  <c r="V90" i="8"/>
  <c r="U69" i="8"/>
  <c r="AA73" i="8"/>
  <c r="AD76" i="8"/>
  <c r="S79" i="8"/>
  <c r="AB88" i="8"/>
  <c r="T88" i="8"/>
  <c r="AC89" i="8"/>
  <c r="U89" i="8"/>
  <c r="V70" i="8"/>
  <c r="T71" i="8"/>
  <c r="AB74" i="8"/>
  <c r="V77" i="8"/>
  <c r="V78" i="8"/>
  <c r="T81" i="8"/>
  <c r="Z85" i="8"/>
  <c r="V86" i="8"/>
  <c r="AA91" i="8"/>
  <c r="S91" i="8"/>
  <c r="AA138" i="8"/>
  <c r="AC140" i="8"/>
  <c r="AD141" i="8"/>
  <c r="R132" i="8"/>
  <c r="T134" i="8"/>
  <c r="R138" i="8"/>
  <c r="S139" i="8"/>
  <c r="R142" i="8"/>
  <c r="N98" i="1"/>
  <c r="AD98" i="1" s="1"/>
  <c r="M98" i="1"/>
  <c r="AC98" i="1"/>
  <c r="L98" i="1"/>
  <c r="AB98" i="1" s="1"/>
  <c r="K98" i="1"/>
  <c r="S98" i="1"/>
  <c r="J98" i="1"/>
  <c r="Z98" i="1"/>
  <c r="R98" i="1"/>
  <c r="T98" i="1"/>
  <c r="AA98" i="1"/>
  <c r="U98" i="1"/>
  <c r="I27" i="4"/>
  <c r="P27" i="4"/>
  <c r="K27" i="4"/>
  <c r="Y27" i="4" s="1"/>
  <c r="M27" i="4"/>
  <c r="M62" i="4"/>
  <c r="T62" i="4" s="1"/>
  <c r="K62" i="4"/>
  <c r="Y62" i="4" s="1"/>
  <c r="I62" i="4"/>
  <c r="M61" i="4"/>
  <c r="AA61" i="4"/>
  <c r="K61" i="4"/>
  <c r="R61" i="4"/>
  <c r="I61" i="4"/>
  <c r="M60" i="4"/>
  <c r="T60" i="4" s="1"/>
  <c r="K60" i="4"/>
  <c r="Y60" i="4" s="1"/>
  <c r="I60" i="4"/>
  <c r="M59" i="4"/>
  <c r="K59" i="4"/>
  <c r="I59" i="4"/>
  <c r="M58" i="4"/>
  <c r="T58" i="4"/>
  <c r="K58" i="4"/>
  <c r="Y58" i="4" s="1"/>
  <c r="I58" i="4"/>
  <c r="M57" i="4"/>
  <c r="AA57" i="4"/>
  <c r="K57" i="4"/>
  <c r="I57" i="4"/>
  <c r="M56" i="4"/>
  <c r="AA56" i="4" s="1"/>
  <c r="K56" i="4"/>
  <c r="R56" i="4"/>
  <c r="I56" i="4"/>
  <c r="P56" i="4" s="1"/>
  <c r="M55" i="4"/>
  <c r="AA55" i="4"/>
  <c r="K55" i="4"/>
  <c r="R55" i="4"/>
  <c r="I55" i="4"/>
  <c r="M54" i="4"/>
  <c r="T54" i="4" s="1"/>
  <c r="K54" i="4"/>
  <c r="Y54" i="4" s="1"/>
  <c r="I54" i="4"/>
  <c r="P54" i="4" s="1"/>
  <c r="M53" i="4"/>
  <c r="K53" i="4"/>
  <c r="I53" i="4"/>
  <c r="M52" i="4"/>
  <c r="T52" i="4" s="1"/>
  <c r="K52" i="4"/>
  <c r="R52" i="4" s="1"/>
  <c r="I52" i="4"/>
  <c r="M51" i="4"/>
  <c r="T51" i="4" s="1"/>
  <c r="AA51" i="4"/>
  <c r="K51" i="4"/>
  <c r="I51" i="4"/>
  <c r="K50" i="4"/>
  <c r="R50" i="4" s="1"/>
  <c r="M50" i="4"/>
  <c r="T50" i="4"/>
  <c r="I50" i="4"/>
  <c r="P50" i="4"/>
  <c r="M49" i="4"/>
  <c r="AA49" i="4" s="1"/>
  <c r="K49" i="4"/>
  <c r="Y49" i="4" s="1"/>
  <c r="R49" i="4"/>
  <c r="I49" i="4"/>
  <c r="W49" i="4" s="1"/>
  <c r="M48" i="4"/>
  <c r="T48" i="4" s="1"/>
  <c r="K48" i="4"/>
  <c r="I48" i="4"/>
  <c r="P48" i="4"/>
  <c r="M47" i="4"/>
  <c r="K47" i="4"/>
  <c r="Y47" i="4" s="1"/>
  <c r="R47" i="4"/>
  <c r="I47" i="4"/>
  <c r="W47" i="4" s="1"/>
  <c r="M46" i="4"/>
  <c r="K46" i="4"/>
  <c r="R46" i="4" s="1"/>
  <c r="I46" i="4"/>
  <c r="P46" i="4" s="1"/>
  <c r="M45" i="4"/>
  <c r="K45" i="4"/>
  <c r="Y45" i="4" s="1"/>
  <c r="I45" i="4"/>
  <c r="W45" i="4" s="1"/>
  <c r="M44" i="4"/>
  <c r="AA44" i="4" s="1"/>
  <c r="K44" i="4"/>
  <c r="Y44" i="4" s="1"/>
  <c r="I44" i="4"/>
  <c r="P44" i="4" s="1"/>
  <c r="M43" i="4"/>
  <c r="AA43" i="4" s="1"/>
  <c r="K43" i="4"/>
  <c r="Y43" i="4" s="1"/>
  <c r="I43" i="4"/>
  <c r="W43" i="4"/>
  <c r="M42" i="4"/>
  <c r="T42" i="4" s="1"/>
  <c r="K42" i="4"/>
  <c r="I42" i="4"/>
  <c r="P42" i="4" s="1"/>
  <c r="M41" i="4"/>
  <c r="T41" i="4" s="1"/>
  <c r="K41" i="4"/>
  <c r="Y41" i="4" s="1"/>
  <c r="I41" i="4"/>
  <c r="K40" i="4"/>
  <c r="Y40" i="4" s="1"/>
  <c r="M40" i="4"/>
  <c r="AA40" i="4" s="1"/>
  <c r="I40" i="4"/>
  <c r="L43" i="5"/>
  <c r="X43" i="5" s="1"/>
  <c r="L44" i="5"/>
  <c r="L48" i="5"/>
  <c r="X48" i="5"/>
  <c r="L52" i="5"/>
  <c r="X52" i="5" s="1"/>
  <c r="L55" i="5"/>
  <c r="X55" i="5" s="1"/>
  <c r="L56" i="5"/>
  <c r="L60" i="5"/>
  <c r="J43" i="5"/>
  <c r="J46" i="5"/>
  <c r="J47" i="5"/>
  <c r="J55" i="5"/>
  <c r="P55" i="5" s="1"/>
  <c r="J57" i="5"/>
  <c r="V57" i="5"/>
  <c r="J58" i="5"/>
  <c r="J63" i="5"/>
  <c r="H43" i="5"/>
  <c r="H49" i="5"/>
  <c r="H52" i="5"/>
  <c r="N52" i="5" s="1"/>
  <c r="H53" i="5"/>
  <c r="N53" i="5" s="1"/>
  <c r="H56" i="5"/>
  <c r="H59" i="5"/>
  <c r="L63" i="5"/>
  <c r="R63" i="5"/>
  <c r="H63" i="5"/>
  <c r="N63" i="5" s="1"/>
  <c r="L62" i="5"/>
  <c r="R62" i="5" s="1"/>
  <c r="J62" i="5"/>
  <c r="V62" i="5" s="1"/>
  <c r="H62" i="5"/>
  <c r="T62" i="5" s="1"/>
  <c r="L61" i="5"/>
  <c r="R61" i="5" s="1"/>
  <c r="J61" i="5"/>
  <c r="V61" i="5" s="1"/>
  <c r="H61" i="5"/>
  <c r="N61" i="5" s="1"/>
  <c r="J60" i="5"/>
  <c r="V60" i="5" s="1"/>
  <c r="H60" i="5"/>
  <c r="N60" i="5" s="1"/>
  <c r="L59" i="5"/>
  <c r="R59" i="5" s="1"/>
  <c r="J59" i="5"/>
  <c r="L58" i="5"/>
  <c r="X58" i="5" s="1"/>
  <c r="H58" i="5"/>
  <c r="N58" i="5" s="1"/>
  <c r="L57" i="5"/>
  <c r="R57" i="5"/>
  <c r="H57" i="5"/>
  <c r="T57" i="5"/>
  <c r="J56" i="5"/>
  <c r="P56" i="5" s="1"/>
  <c r="H55" i="5"/>
  <c r="L54" i="5"/>
  <c r="R54" i="5" s="1"/>
  <c r="J54" i="5"/>
  <c r="P54" i="5" s="1"/>
  <c r="H54" i="5"/>
  <c r="L53" i="5"/>
  <c r="X53" i="5" s="1"/>
  <c r="J53" i="5"/>
  <c r="V53" i="5" s="1"/>
  <c r="J52" i="5"/>
  <c r="V52" i="5" s="1"/>
  <c r="L51" i="5"/>
  <c r="X51" i="5" s="1"/>
  <c r="J51" i="5"/>
  <c r="H51" i="5"/>
  <c r="N51" i="5" s="1"/>
  <c r="L50" i="5"/>
  <c r="X50" i="5" s="1"/>
  <c r="J50" i="5"/>
  <c r="P50" i="5" s="1"/>
  <c r="H50" i="5"/>
  <c r="T50" i="5" s="1"/>
  <c r="L49" i="5"/>
  <c r="R49" i="5" s="1"/>
  <c r="J49" i="5"/>
  <c r="J48" i="5"/>
  <c r="P48" i="5" s="1"/>
  <c r="H48" i="5"/>
  <c r="T48" i="5" s="1"/>
  <c r="L47" i="5"/>
  <c r="R47" i="5" s="1"/>
  <c r="H47" i="5"/>
  <c r="L46" i="5"/>
  <c r="X46" i="5" s="1"/>
  <c r="H46" i="5"/>
  <c r="N46" i="5" s="1"/>
  <c r="L45" i="5"/>
  <c r="J45" i="5"/>
  <c r="V45" i="5"/>
  <c r="H45" i="5"/>
  <c r="N45" i="5" s="1"/>
  <c r="J44" i="5"/>
  <c r="V44" i="5"/>
  <c r="H44" i="5"/>
  <c r="N44" i="5"/>
  <c r="L42" i="5"/>
  <c r="R42" i="5" s="1"/>
  <c r="J42" i="5"/>
  <c r="P42" i="5" s="1"/>
  <c r="H42" i="5"/>
  <c r="T42" i="5" s="1"/>
  <c r="L41" i="5"/>
  <c r="X41" i="5" s="1"/>
  <c r="J41" i="5"/>
  <c r="P41" i="5" s="1"/>
  <c r="H41" i="5"/>
  <c r="T41" i="5"/>
  <c r="R44" i="4"/>
  <c r="T61" i="4"/>
  <c r="R62" i="4"/>
  <c r="Y56" i="4"/>
  <c r="R58" i="4"/>
  <c r="Y52" i="4"/>
  <c r="R54" i="4"/>
  <c r="P43" i="4"/>
  <c r="W46" i="4"/>
  <c r="P47" i="4"/>
  <c r="P49" i="4"/>
  <c r="W50" i="4"/>
  <c r="AA52" i="4"/>
  <c r="W54" i="4"/>
  <c r="Y61" i="4"/>
  <c r="T55" i="4"/>
  <c r="T49" i="4"/>
  <c r="T57" i="4"/>
  <c r="R60" i="4"/>
  <c r="AA60" i="4"/>
  <c r="W27" i="4"/>
  <c r="AA42" i="4"/>
  <c r="W44" i="4"/>
  <c r="W48" i="4"/>
  <c r="AA50" i="4"/>
  <c r="AA54" i="4"/>
  <c r="Y55" i="4"/>
  <c r="W56" i="4"/>
  <c r="AA58" i="4"/>
  <c r="P45" i="5"/>
  <c r="X60" i="5"/>
  <c r="R60" i="5"/>
  <c r="X56" i="5"/>
  <c r="R56" i="5"/>
  <c r="R58" i="5"/>
  <c r="R46" i="5"/>
  <c r="X57" i="5"/>
  <c r="V63" i="5"/>
  <c r="P63" i="5"/>
  <c r="V46" i="5"/>
  <c r="P46" i="5"/>
  <c r="V54" i="5"/>
  <c r="P61" i="5"/>
  <c r="T52" i="5"/>
  <c r="N42" i="5"/>
  <c r="N50" i="5"/>
  <c r="T44" i="5"/>
  <c r="X54" i="5"/>
  <c r="T60" i="5"/>
  <c r="T63" i="5"/>
  <c r="R52" i="5"/>
  <c r="P57" i="5"/>
  <c r="R48" i="5"/>
  <c r="N62" i="5"/>
  <c r="V48" i="5"/>
  <c r="T53" i="5"/>
  <c r="T61" i="5"/>
  <c r="X63" i="5"/>
  <c r="N41" i="5"/>
  <c r="R43" i="5"/>
  <c r="P44" i="5"/>
  <c r="R51" i="5"/>
  <c r="N57" i="5"/>
  <c r="L49" i="7"/>
  <c r="X49" i="7"/>
  <c r="K49" i="7"/>
  <c r="W49" i="7" s="1"/>
  <c r="J49" i="7"/>
  <c r="P49" i="7" s="1"/>
  <c r="I49" i="7"/>
  <c r="O49" i="7" s="1"/>
  <c r="H49" i="7"/>
  <c r="L49" i="6"/>
  <c r="X49" i="6" s="1"/>
  <c r="K49" i="6"/>
  <c r="J49" i="6"/>
  <c r="I49" i="6"/>
  <c r="H49" i="6"/>
  <c r="N49" i="6" s="1"/>
  <c r="Q49" i="7"/>
  <c r="R49" i="7"/>
  <c r="F42" i="3"/>
  <c r="E42" i="3"/>
  <c r="D42" i="3"/>
  <c r="C42" i="3"/>
  <c r="B42" i="3"/>
  <c r="F73" i="4"/>
  <c r="E73" i="4"/>
  <c r="D73" i="4"/>
  <c r="C73" i="4"/>
  <c r="B73" i="4"/>
  <c r="F42" i="2"/>
  <c r="E42" i="2"/>
  <c r="D42" i="2"/>
  <c r="C42" i="2"/>
  <c r="B42" i="2"/>
  <c r="D116" i="4"/>
  <c r="E116" i="4"/>
  <c r="F116" i="4"/>
  <c r="C116" i="4"/>
  <c r="B116" i="4"/>
  <c r="N116" i="4"/>
  <c r="B78" i="4"/>
  <c r="A78" i="4"/>
  <c r="C97" i="5"/>
  <c r="C97" i="4" s="1"/>
  <c r="J97" i="4" s="1"/>
  <c r="Q97" i="4" s="1"/>
  <c r="D97" i="5"/>
  <c r="J97" i="5" s="1"/>
  <c r="V97" i="5" s="1"/>
  <c r="E97" i="5"/>
  <c r="K97" i="5" s="1"/>
  <c r="F97" i="5"/>
  <c r="F97" i="4" s="1"/>
  <c r="M97" i="4" s="1"/>
  <c r="I97" i="5"/>
  <c r="B97" i="5"/>
  <c r="A97" i="5"/>
  <c r="A97" i="4" s="1"/>
  <c r="C78" i="5"/>
  <c r="C78" i="4" s="1"/>
  <c r="D78" i="5"/>
  <c r="D78" i="4" s="1"/>
  <c r="E78" i="5"/>
  <c r="E78" i="4" s="1"/>
  <c r="F78" i="5"/>
  <c r="F78" i="4" s="1"/>
  <c r="B78" i="5"/>
  <c r="B86" i="5"/>
  <c r="B86" i="4" s="1"/>
  <c r="I86" i="4" s="1"/>
  <c r="C86" i="5"/>
  <c r="C86" i="4"/>
  <c r="J86" i="4" s="1"/>
  <c r="D86" i="5"/>
  <c r="D86" i="4" s="1"/>
  <c r="K86" i="4" s="1"/>
  <c r="E86" i="5"/>
  <c r="E86" i="4" s="1"/>
  <c r="L86" i="4" s="1"/>
  <c r="Z86" i="4" s="1"/>
  <c r="F86" i="5"/>
  <c r="C85" i="5"/>
  <c r="I85" i="5" s="1"/>
  <c r="D85" i="5"/>
  <c r="J85" i="5"/>
  <c r="P85" i="5"/>
  <c r="E85" i="5"/>
  <c r="E85" i="4" s="1"/>
  <c r="L85" i="4" s="1"/>
  <c r="Z85" i="4" s="1"/>
  <c r="F85" i="5"/>
  <c r="I86" i="5"/>
  <c r="K86" i="5"/>
  <c r="B85" i="5"/>
  <c r="A86" i="5"/>
  <c r="A86" i="4"/>
  <c r="A85" i="5"/>
  <c r="A85" i="4" s="1"/>
  <c r="V85" i="5"/>
  <c r="P97" i="5"/>
  <c r="D85" i="4"/>
  <c r="K85" i="4" s="1"/>
  <c r="Y85" i="4" s="1"/>
  <c r="H86" i="5"/>
  <c r="N86" i="5" s="1"/>
  <c r="E97" i="4"/>
  <c r="L97" i="4" s="1"/>
  <c r="X97" i="4"/>
  <c r="S86" i="4"/>
  <c r="I138" i="4"/>
  <c r="P138" i="4" s="1"/>
  <c r="J138" i="4"/>
  <c r="Q138" i="4"/>
  <c r="K138" i="4"/>
  <c r="Y138" i="4" s="1"/>
  <c r="L138" i="4"/>
  <c r="Z138" i="4" s="1"/>
  <c r="M138" i="4"/>
  <c r="AA138" i="4" s="1"/>
  <c r="I139" i="4"/>
  <c r="J139" i="4"/>
  <c r="X139" i="4" s="1"/>
  <c r="K139" i="4"/>
  <c r="Y139" i="4" s="1"/>
  <c r="L139" i="4"/>
  <c r="M139" i="4"/>
  <c r="I140" i="4"/>
  <c r="J140" i="4"/>
  <c r="K140" i="4"/>
  <c r="Y140" i="4" s="1"/>
  <c r="L140" i="4"/>
  <c r="S140" i="4" s="1"/>
  <c r="M140" i="4"/>
  <c r="I141" i="4"/>
  <c r="W141" i="4" s="1"/>
  <c r="J141" i="4"/>
  <c r="Q141" i="4" s="1"/>
  <c r="K141" i="4"/>
  <c r="Y141" i="4" s="1"/>
  <c r="L141" i="4"/>
  <c r="M141" i="4"/>
  <c r="AA141" i="4" s="1"/>
  <c r="I142" i="4"/>
  <c r="J142" i="4"/>
  <c r="X142" i="4" s="1"/>
  <c r="K142" i="4"/>
  <c r="Y142" i="4" s="1"/>
  <c r="L142" i="4"/>
  <c r="M142" i="4"/>
  <c r="T142" i="4" s="1"/>
  <c r="I143" i="4"/>
  <c r="W143" i="4" s="1"/>
  <c r="J143" i="4"/>
  <c r="X143" i="4" s="1"/>
  <c r="K143" i="4"/>
  <c r="Y143" i="4" s="1"/>
  <c r="L143" i="4"/>
  <c r="S143" i="4"/>
  <c r="M143" i="4"/>
  <c r="I144" i="4"/>
  <c r="W144" i="4"/>
  <c r="J144" i="4"/>
  <c r="X144" i="4"/>
  <c r="K144" i="4"/>
  <c r="L144" i="4"/>
  <c r="Z144" i="4" s="1"/>
  <c r="M144" i="4"/>
  <c r="AA144" i="4" s="1"/>
  <c r="I145" i="4"/>
  <c r="J145" i="4"/>
  <c r="X145" i="4" s="1"/>
  <c r="K145" i="4"/>
  <c r="Y145" i="4" s="1"/>
  <c r="L145" i="4"/>
  <c r="M145" i="4"/>
  <c r="AA145" i="4"/>
  <c r="I146" i="4"/>
  <c r="P146" i="4" s="1"/>
  <c r="J146" i="4"/>
  <c r="X146" i="4" s="1"/>
  <c r="K146" i="4"/>
  <c r="Y146" i="4" s="1"/>
  <c r="L146" i="4"/>
  <c r="Z146" i="4" s="1"/>
  <c r="M146" i="4"/>
  <c r="T146" i="4" s="1"/>
  <c r="I147" i="4"/>
  <c r="P147" i="4" s="1"/>
  <c r="J147" i="4"/>
  <c r="K147" i="4"/>
  <c r="L147" i="4"/>
  <c r="S147" i="4" s="1"/>
  <c r="M147" i="4"/>
  <c r="AA147" i="4" s="1"/>
  <c r="I148" i="4"/>
  <c r="J148" i="4"/>
  <c r="Q148" i="4" s="1"/>
  <c r="K148" i="4"/>
  <c r="Y148" i="4" s="1"/>
  <c r="L148" i="4"/>
  <c r="M148" i="4"/>
  <c r="AA148" i="4" s="1"/>
  <c r="I109" i="4"/>
  <c r="W109" i="4" s="1"/>
  <c r="J109" i="4"/>
  <c r="Q109" i="4" s="1"/>
  <c r="K109" i="4"/>
  <c r="Y109" i="4" s="1"/>
  <c r="L109" i="4"/>
  <c r="S109" i="4" s="1"/>
  <c r="M109" i="4"/>
  <c r="I110" i="4"/>
  <c r="J110" i="4"/>
  <c r="X110" i="4"/>
  <c r="K110" i="4"/>
  <c r="R110" i="4" s="1"/>
  <c r="L110" i="4"/>
  <c r="Z110" i="4" s="1"/>
  <c r="M110" i="4"/>
  <c r="I111" i="4"/>
  <c r="W111" i="4"/>
  <c r="J111" i="4"/>
  <c r="Q111" i="4" s="1"/>
  <c r="K111" i="4"/>
  <c r="L111" i="4"/>
  <c r="S111" i="4" s="1"/>
  <c r="M111" i="4"/>
  <c r="T111" i="4" s="1"/>
  <c r="I112" i="4"/>
  <c r="J112" i="4"/>
  <c r="K112" i="4"/>
  <c r="R112" i="4" s="1"/>
  <c r="L112" i="4"/>
  <c r="M112" i="4"/>
  <c r="I113" i="4"/>
  <c r="W113" i="4" s="1"/>
  <c r="J113" i="4"/>
  <c r="Q113" i="4" s="1"/>
  <c r="K113" i="4"/>
  <c r="R113" i="4" s="1"/>
  <c r="L113" i="4"/>
  <c r="Z113" i="4"/>
  <c r="M113" i="4"/>
  <c r="I114" i="4"/>
  <c r="I116" i="4" s="1"/>
  <c r="J114" i="4"/>
  <c r="K114" i="4"/>
  <c r="L114" i="4"/>
  <c r="L116" i="4"/>
  <c r="M114" i="4"/>
  <c r="M116" i="4" s="1"/>
  <c r="I115" i="4"/>
  <c r="W115" i="4"/>
  <c r="J115" i="4"/>
  <c r="K115" i="4"/>
  <c r="Y115" i="4" s="1"/>
  <c r="L115" i="4"/>
  <c r="S115" i="4" s="1"/>
  <c r="M115" i="4"/>
  <c r="T115" i="4" s="1"/>
  <c r="I117" i="4"/>
  <c r="P117" i="4" s="1"/>
  <c r="J117" i="4"/>
  <c r="X117" i="4" s="1"/>
  <c r="K117" i="4"/>
  <c r="R117" i="4" s="1"/>
  <c r="L117" i="4"/>
  <c r="M117" i="4"/>
  <c r="T117" i="4" s="1"/>
  <c r="I118" i="4"/>
  <c r="J118" i="4"/>
  <c r="K118" i="4"/>
  <c r="Y118" i="4" s="1"/>
  <c r="L118" i="4"/>
  <c r="Z118" i="4" s="1"/>
  <c r="M118" i="4"/>
  <c r="T118" i="4" s="1"/>
  <c r="I119" i="4"/>
  <c r="J119" i="4"/>
  <c r="K119" i="4"/>
  <c r="Y119" i="4" s="1"/>
  <c r="L119" i="4"/>
  <c r="M119" i="4"/>
  <c r="T119" i="4"/>
  <c r="I120" i="4"/>
  <c r="W120" i="4" s="1"/>
  <c r="J120" i="4"/>
  <c r="X120" i="4" s="1"/>
  <c r="K120" i="4"/>
  <c r="L120" i="4"/>
  <c r="Z120" i="4" s="1"/>
  <c r="M120" i="4"/>
  <c r="AA120" i="4" s="1"/>
  <c r="I121" i="4"/>
  <c r="P121" i="4" s="1"/>
  <c r="J121" i="4"/>
  <c r="X121" i="4" s="1"/>
  <c r="K121" i="4"/>
  <c r="R121" i="4" s="1"/>
  <c r="L121" i="4"/>
  <c r="S121" i="4" s="1"/>
  <c r="Z121" i="4"/>
  <c r="M121" i="4"/>
  <c r="T121" i="4" s="1"/>
  <c r="I122" i="4"/>
  <c r="W122" i="4" s="1"/>
  <c r="J122" i="4"/>
  <c r="Q122" i="4" s="1"/>
  <c r="K122" i="4"/>
  <c r="L122" i="4"/>
  <c r="S122" i="4" s="1"/>
  <c r="M122" i="4"/>
  <c r="I123" i="4"/>
  <c r="J123" i="4"/>
  <c r="Q123" i="4" s="1"/>
  <c r="K123" i="4"/>
  <c r="R123" i="4" s="1"/>
  <c r="L123" i="4"/>
  <c r="M123" i="4"/>
  <c r="I124" i="4"/>
  <c r="W124" i="4" s="1"/>
  <c r="J124" i="4"/>
  <c r="X124" i="4" s="1"/>
  <c r="K124" i="4"/>
  <c r="L124" i="4"/>
  <c r="M124" i="4"/>
  <c r="I125" i="4"/>
  <c r="P125" i="4" s="1"/>
  <c r="J125" i="4"/>
  <c r="Q125" i="4" s="1"/>
  <c r="K125" i="4"/>
  <c r="L125" i="4"/>
  <c r="M125" i="4"/>
  <c r="I126" i="4"/>
  <c r="W126" i="4" s="1"/>
  <c r="J126" i="4"/>
  <c r="K126" i="4"/>
  <c r="L126" i="4"/>
  <c r="S126" i="4"/>
  <c r="M126" i="4"/>
  <c r="I127" i="4"/>
  <c r="J127" i="4"/>
  <c r="K127" i="4"/>
  <c r="R127" i="4" s="1"/>
  <c r="L127" i="4"/>
  <c r="M127" i="4"/>
  <c r="I128" i="4"/>
  <c r="W128" i="4"/>
  <c r="J128" i="4"/>
  <c r="Q128" i="4" s="1"/>
  <c r="K128" i="4"/>
  <c r="L128" i="4"/>
  <c r="S128" i="4" s="1"/>
  <c r="M128" i="4"/>
  <c r="AA128" i="4" s="1"/>
  <c r="I129" i="4"/>
  <c r="W129" i="4" s="1"/>
  <c r="J129" i="4"/>
  <c r="Q129" i="4" s="1"/>
  <c r="K129" i="4"/>
  <c r="L129" i="4"/>
  <c r="S129" i="4" s="1"/>
  <c r="M129" i="4"/>
  <c r="AA129" i="4" s="1"/>
  <c r="I130" i="4"/>
  <c r="W130" i="4"/>
  <c r="J130" i="4"/>
  <c r="Q130" i="4" s="1"/>
  <c r="K130" i="4"/>
  <c r="Y130" i="4" s="1"/>
  <c r="L130" i="4"/>
  <c r="S130" i="4" s="1"/>
  <c r="M130" i="4"/>
  <c r="T130" i="4" s="1"/>
  <c r="I131" i="4"/>
  <c r="P131" i="4" s="1"/>
  <c r="J131" i="4"/>
  <c r="Q131" i="4" s="1"/>
  <c r="K131" i="4"/>
  <c r="Y131" i="4" s="1"/>
  <c r="L131" i="4"/>
  <c r="M131" i="4"/>
  <c r="AA131" i="4" s="1"/>
  <c r="I132" i="4"/>
  <c r="J132" i="4"/>
  <c r="K132" i="4"/>
  <c r="Y132" i="4" s="1"/>
  <c r="L132" i="4"/>
  <c r="S132" i="4" s="1"/>
  <c r="M132" i="4"/>
  <c r="I133" i="4"/>
  <c r="J133" i="4"/>
  <c r="X133" i="4" s="1"/>
  <c r="K133" i="4"/>
  <c r="Y133" i="4" s="1"/>
  <c r="L133" i="4"/>
  <c r="M133" i="4"/>
  <c r="I134" i="4"/>
  <c r="J134" i="4"/>
  <c r="Q134" i="4" s="1"/>
  <c r="K134" i="4"/>
  <c r="R134" i="4" s="1"/>
  <c r="L134" i="4"/>
  <c r="Z134" i="4" s="1"/>
  <c r="M134" i="4"/>
  <c r="T134" i="4" s="1"/>
  <c r="I135" i="4"/>
  <c r="P135" i="4" s="1"/>
  <c r="J135" i="4"/>
  <c r="K135" i="4"/>
  <c r="Y135" i="4"/>
  <c r="L135" i="4"/>
  <c r="S135" i="4" s="1"/>
  <c r="M135" i="4"/>
  <c r="T135" i="4" s="1"/>
  <c r="I136" i="4"/>
  <c r="J136" i="4"/>
  <c r="X136" i="4"/>
  <c r="K136" i="4"/>
  <c r="Y136" i="4" s="1"/>
  <c r="L136" i="4"/>
  <c r="S136" i="4" s="1"/>
  <c r="M136" i="4"/>
  <c r="I137" i="4"/>
  <c r="W137" i="4" s="1"/>
  <c r="J137" i="4"/>
  <c r="K137" i="4"/>
  <c r="Y137" i="4" s="1"/>
  <c r="L137" i="4"/>
  <c r="Z137" i="4" s="1"/>
  <c r="M137" i="4"/>
  <c r="AA137" i="4" s="1"/>
  <c r="N115" i="4"/>
  <c r="M108" i="4"/>
  <c r="L108" i="4"/>
  <c r="Z108" i="4" s="1"/>
  <c r="K108" i="4"/>
  <c r="J108" i="4"/>
  <c r="Q108" i="4" s="1"/>
  <c r="I108" i="4"/>
  <c r="W108" i="4" s="1"/>
  <c r="H109" i="5"/>
  <c r="I109" i="5"/>
  <c r="J109" i="5"/>
  <c r="K109" i="5"/>
  <c r="Q109" i="5" s="1"/>
  <c r="L109" i="5"/>
  <c r="H110" i="5"/>
  <c r="I110" i="5"/>
  <c r="O110" i="5" s="1"/>
  <c r="J110" i="5"/>
  <c r="V110" i="5" s="1"/>
  <c r="K110" i="5"/>
  <c r="W110" i="5" s="1"/>
  <c r="L110" i="5"/>
  <c r="H111" i="5"/>
  <c r="T111" i="5" s="1"/>
  <c r="I111" i="5"/>
  <c r="J111" i="5"/>
  <c r="V111" i="5" s="1"/>
  <c r="K111" i="5"/>
  <c r="W111" i="5"/>
  <c r="L111" i="5"/>
  <c r="X111" i="5" s="1"/>
  <c r="H112" i="5"/>
  <c r="N112" i="5" s="1"/>
  <c r="I112" i="5"/>
  <c r="U112" i="5" s="1"/>
  <c r="J112" i="5"/>
  <c r="K112" i="5"/>
  <c r="Q112" i="5" s="1"/>
  <c r="L112" i="5"/>
  <c r="R112" i="5" s="1"/>
  <c r="H113" i="5"/>
  <c r="T113" i="5" s="1"/>
  <c r="I113" i="5"/>
  <c r="J113" i="5"/>
  <c r="V113" i="5" s="1"/>
  <c r="K113" i="5"/>
  <c r="W113" i="5" s="1"/>
  <c r="L113" i="5"/>
  <c r="H114" i="5"/>
  <c r="I114" i="5"/>
  <c r="O114" i="5" s="1"/>
  <c r="J114" i="5"/>
  <c r="V114" i="5"/>
  <c r="K114" i="5"/>
  <c r="L114" i="5"/>
  <c r="X114" i="5" s="1"/>
  <c r="H115" i="5"/>
  <c r="T115" i="5" s="1"/>
  <c r="I115" i="5"/>
  <c r="J115" i="5"/>
  <c r="V115" i="5" s="1"/>
  <c r="K115" i="5"/>
  <c r="L115" i="5"/>
  <c r="H116" i="5"/>
  <c r="I116" i="5"/>
  <c r="U116" i="5" s="1"/>
  <c r="J116" i="5"/>
  <c r="V116" i="5" s="1"/>
  <c r="K116" i="5"/>
  <c r="L116" i="5"/>
  <c r="R116" i="5" s="1"/>
  <c r="H117" i="5"/>
  <c r="I117" i="5"/>
  <c r="O117" i="5" s="1"/>
  <c r="J117" i="5"/>
  <c r="V117" i="5" s="1"/>
  <c r="K117" i="5"/>
  <c r="Q117" i="5" s="1"/>
  <c r="L117" i="5"/>
  <c r="X117" i="5" s="1"/>
  <c r="H118" i="5"/>
  <c r="T118" i="5" s="1"/>
  <c r="I118" i="5"/>
  <c r="J118" i="5"/>
  <c r="V118" i="5" s="1"/>
  <c r="K118" i="5"/>
  <c r="W118" i="5" s="1"/>
  <c r="L118" i="5"/>
  <c r="X118" i="5"/>
  <c r="H119" i="5"/>
  <c r="I119" i="5"/>
  <c r="O119" i="5"/>
  <c r="J119" i="5"/>
  <c r="V119" i="5" s="1"/>
  <c r="K119" i="5"/>
  <c r="L119" i="5"/>
  <c r="H120" i="5"/>
  <c r="H78" i="5" s="1"/>
  <c r="I120" i="5"/>
  <c r="O120" i="5" s="1"/>
  <c r="J120" i="5"/>
  <c r="K120" i="5"/>
  <c r="L120" i="5"/>
  <c r="H121" i="5"/>
  <c r="I121" i="5"/>
  <c r="J121" i="5"/>
  <c r="K121" i="5"/>
  <c r="W121" i="5" s="1"/>
  <c r="L121" i="5"/>
  <c r="H122" i="5"/>
  <c r="I122" i="5"/>
  <c r="J122" i="5"/>
  <c r="P122" i="5" s="1"/>
  <c r="K122" i="5"/>
  <c r="L122" i="5"/>
  <c r="R122" i="5" s="1"/>
  <c r="H123" i="5"/>
  <c r="N123" i="5" s="1"/>
  <c r="I123" i="5"/>
  <c r="O123" i="5"/>
  <c r="J123" i="5"/>
  <c r="P123" i="5" s="1"/>
  <c r="K123" i="5"/>
  <c r="L123" i="5"/>
  <c r="H124" i="5"/>
  <c r="I124" i="5"/>
  <c r="O124" i="5" s="1"/>
  <c r="J124" i="5"/>
  <c r="V124" i="5"/>
  <c r="K124" i="5"/>
  <c r="L124" i="5"/>
  <c r="R124" i="5" s="1"/>
  <c r="H125" i="5"/>
  <c r="I125" i="5"/>
  <c r="U125" i="5"/>
  <c r="J125" i="5"/>
  <c r="P125" i="5" s="1"/>
  <c r="K125" i="5"/>
  <c r="Q125" i="5"/>
  <c r="L125" i="5"/>
  <c r="H126" i="5"/>
  <c r="I126" i="5"/>
  <c r="J126" i="5"/>
  <c r="P126" i="5" s="1"/>
  <c r="K126" i="5"/>
  <c r="Q126" i="5" s="1"/>
  <c r="L126" i="5"/>
  <c r="X126" i="5" s="1"/>
  <c r="H127" i="5"/>
  <c r="T127" i="5" s="1"/>
  <c r="I127" i="5"/>
  <c r="O127" i="5" s="1"/>
  <c r="J127" i="5"/>
  <c r="K127" i="5"/>
  <c r="L127" i="5"/>
  <c r="R127" i="5" s="1"/>
  <c r="H128" i="5"/>
  <c r="N128" i="5" s="1"/>
  <c r="I128" i="5"/>
  <c r="U128" i="5" s="1"/>
  <c r="J128" i="5"/>
  <c r="V128" i="5" s="1"/>
  <c r="K128" i="5"/>
  <c r="L128" i="5"/>
  <c r="X128" i="5" s="1"/>
  <c r="H129" i="5"/>
  <c r="I129" i="5"/>
  <c r="J129" i="5"/>
  <c r="K129" i="5"/>
  <c r="L129" i="5"/>
  <c r="R129" i="5" s="1"/>
  <c r="H130" i="5"/>
  <c r="N130" i="5" s="1"/>
  <c r="I130" i="5"/>
  <c r="J130" i="5"/>
  <c r="K130" i="5"/>
  <c r="L130" i="5"/>
  <c r="R130" i="5" s="1"/>
  <c r="H131" i="5"/>
  <c r="I131" i="5"/>
  <c r="U131" i="5" s="1"/>
  <c r="O131" i="5"/>
  <c r="J131" i="5"/>
  <c r="V131" i="5" s="1"/>
  <c r="K131" i="5"/>
  <c r="W131" i="5" s="1"/>
  <c r="L131" i="5"/>
  <c r="H132" i="5"/>
  <c r="T132" i="5" s="1"/>
  <c r="I132" i="5"/>
  <c r="J132" i="5"/>
  <c r="V132" i="5" s="1"/>
  <c r="K132" i="5"/>
  <c r="L132" i="5"/>
  <c r="R132" i="5"/>
  <c r="H133" i="5"/>
  <c r="N133" i="5" s="1"/>
  <c r="I133" i="5"/>
  <c r="J133" i="5"/>
  <c r="K133" i="5"/>
  <c r="L133" i="5"/>
  <c r="X133" i="5" s="1"/>
  <c r="H134" i="5"/>
  <c r="T134" i="5" s="1"/>
  <c r="I134" i="5"/>
  <c r="J134" i="5"/>
  <c r="K134" i="5"/>
  <c r="L134" i="5"/>
  <c r="X134" i="5" s="1"/>
  <c r="H135" i="5"/>
  <c r="I135" i="5"/>
  <c r="O135" i="5" s="1"/>
  <c r="J135" i="5"/>
  <c r="K135" i="5"/>
  <c r="Q135" i="5" s="1"/>
  <c r="L135" i="5"/>
  <c r="H136" i="5"/>
  <c r="I136" i="5"/>
  <c r="J136" i="5"/>
  <c r="P136" i="5" s="1"/>
  <c r="K136" i="5"/>
  <c r="L136" i="5"/>
  <c r="H137" i="5"/>
  <c r="I137" i="5"/>
  <c r="U137" i="5" s="1"/>
  <c r="J137" i="5"/>
  <c r="K137" i="5"/>
  <c r="Q137" i="5"/>
  <c r="L137" i="5"/>
  <c r="H138" i="5"/>
  <c r="I138" i="5"/>
  <c r="O138" i="5" s="1"/>
  <c r="J138" i="5"/>
  <c r="P138" i="5"/>
  <c r="K138" i="5"/>
  <c r="L138" i="5"/>
  <c r="H139" i="5"/>
  <c r="I139" i="5"/>
  <c r="J139" i="5"/>
  <c r="P139" i="5" s="1"/>
  <c r="K139" i="5"/>
  <c r="W139" i="5" s="1"/>
  <c r="L139" i="5"/>
  <c r="H140" i="5"/>
  <c r="I140" i="5"/>
  <c r="J140" i="5"/>
  <c r="P140" i="5"/>
  <c r="K140" i="5"/>
  <c r="W140" i="5" s="1"/>
  <c r="L140" i="5"/>
  <c r="H141" i="5"/>
  <c r="I141" i="5"/>
  <c r="O141" i="5"/>
  <c r="J141" i="5"/>
  <c r="V141" i="5" s="1"/>
  <c r="K141" i="5"/>
  <c r="L141" i="5"/>
  <c r="H142" i="5"/>
  <c r="I142" i="5"/>
  <c r="O142" i="5" s="1"/>
  <c r="J142" i="5"/>
  <c r="P142" i="5" s="1"/>
  <c r="K142" i="5"/>
  <c r="W142" i="5" s="1"/>
  <c r="L142" i="5"/>
  <c r="H143" i="5"/>
  <c r="I143" i="5"/>
  <c r="O143" i="5" s="1"/>
  <c r="J143" i="5"/>
  <c r="K143" i="5"/>
  <c r="Q143" i="5" s="1"/>
  <c r="L143" i="5"/>
  <c r="R143" i="5" s="1"/>
  <c r="H144" i="5"/>
  <c r="N144" i="5" s="1"/>
  <c r="I144" i="5"/>
  <c r="J144" i="5"/>
  <c r="K144" i="5"/>
  <c r="Q144" i="5"/>
  <c r="L144" i="5"/>
  <c r="R144" i="5" s="1"/>
  <c r="H145" i="5"/>
  <c r="I145" i="5"/>
  <c r="O145" i="5" s="1"/>
  <c r="J145" i="5"/>
  <c r="V145" i="5" s="1"/>
  <c r="K145" i="5"/>
  <c r="Q145" i="5" s="1"/>
  <c r="L145" i="5"/>
  <c r="X145" i="5" s="1"/>
  <c r="H146" i="5"/>
  <c r="I146" i="5"/>
  <c r="O146" i="5" s="1"/>
  <c r="J146" i="5"/>
  <c r="K146" i="5"/>
  <c r="L146" i="5"/>
  <c r="H147" i="5"/>
  <c r="N147" i="5" s="1"/>
  <c r="I147" i="5"/>
  <c r="J147" i="5"/>
  <c r="K147" i="5"/>
  <c r="L147" i="5"/>
  <c r="X147" i="5" s="1"/>
  <c r="L108" i="5"/>
  <c r="K108" i="5"/>
  <c r="Q108" i="5" s="1"/>
  <c r="J108" i="5"/>
  <c r="V108" i="5" s="1"/>
  <c r="I108" i="5"/>
  <c r="H108" i="5"/>
  <c r="T108" i="5" s="1"/>
  <c r="S85" i="4"/>
  <c r="R114" i="4"/>
  <c r="R116" i="4" s="1"/>
  <c r="W147" i="4"/>
  <c r="Z140" i="4"/>
  <c r="X114" i="4"/>
  <c r="X116" i="4" s="1"/>
  <c r="AA146" i="4"/>
  <c r="Z143" i="4"/>
  <c r="T114" i="4"/>
  <c r="T116" i="4"/>
  <c r="P114" i="4"/>
  <c r="P116" i="4" s="1"/>
  <c r="W146" i="4"/>
  <c r="AA142" i="4"/>
  <c r="Z147" i="4"/>
  <c r="X141" i="4"/>
  <c r="T86" i="5"/>
  <c r="R85" i="4"/>
  <c r="Z126" i="4"/>
  <c r="AA121" i="4"/>
  <c r="R135" i="4"/>
  <c r="W125" i="4"/>
  <c r="W121" i="4"/>
  <c r="S113" i="4"/>
  <c r="Z130" i="4"/>
  <c r="Y110" i="4"/>
  <c r="Y123" i="4"/>
  <c r="Z109" i="4"/>
  <c r="S137" i="4"/>
  <c r="W138" i="4"/>
  <c r="P128" i="4"/>
  <c r="P111" i="4"/>
  <c r="W131" i="4"/>
  <c r="Z132" i="4"/>
  <c r="U121" i="5"/>
  <c r="P124" i="5"/>
  <c r="O121" i="5"/>
  <c r="U146" i="5"/>
  <c r="Z135" i="4"/>
  <c r="W134" i="4"/>
  <c r="P134" i="4"/>
  <c r="R132" i="4"/>
  <c r="AA130" i="4"/>
  <c r="AA126" i="4"/>
  <c r="T126" i="4"/>
  <c r="X125" i="4"/>
  <c r="Z123" i="4"/>
  <c r="S123" i="4"/>
  <c r="P122" i="4"/>
  <c r="W118" i="4"/>
  <c r="P118" i="4"/>
  <c r="R115" i="4"/>
  <c r="X112" i="4"/>
  <c r="Q112" i="4"/>
  <c r="T145" i="4"/>
  <c r="T141" i="4"/>
  <c r="Q133" i="4"/>
  <c r="P130" i="4"/>
  <c r="W132" i="4"/>
  <c r="P132" i="4"/>
  <c r="R130" i="4"/>
  <c r="Y126" i="4"/>
  <c r="R126" i="4"/>
  <c r="Z125" i="4"/>
  <c r="S125" i="4"/>
  <c r="X123" i="4"/>
  <c r="Q144" i="4"/>
  <c r="P141" i="4"/>
  <c r="S146" i="4"/>
  <c r="R143" i="4"/>
  <c r="X137" i="4"/>
  <c r="Q137" i="4"/>
  <c r="X129" i="4"/>
  <c r="Z127" i="4"/>
  <c r="S127" i="4"/>
  <c r="AA122" i="4"/>
  <c r="T122" i="4"/>
  <c r="AA118" i="4"/>
  <c r="Q117" i="4"/>
  <c r="Z114" i="4"/>
  <c r="Z116" i="4" s="1"/>
  <c r="S114" i="4"/>
  <c r="S116" i="4"/>
  <c r="P113" i="4"/>
  <c r="P109" i="4"/>
  <c r="R139" i="4"/>
  <c r="AA134" i="4"/>
  <c r="T147" i="4"/>
  <c r="R145" i="4"/>
  <c r="S144" i="4"/>
  <c r="P143" i="4"/>
  <c r="Q142" i="4"/>
  <c r="R141" i="4"/>
  <c r="P120" i="4"/>
  <c r="R109" i="4"/>
  <c r="Q145" i="4"/>
  <c r="T138" i="4"/>
  <c r="S134" i="4"/>
  <c r="R131" i="4"/>
  <c r="T120" i="4"/>
  <c r="Q110" i="4"/>
  <c r="Z136" i="4"/>
  <c r="X122" i="4"/>
  <c r="Y117" i="4"/>
  <c r="X113" i="4"/>
  <c r="Z111" i="4"/>
  <c r="R118" i="4"/>
  <c r="T148" i="4"/>
  <c r="R146" i="4"/>
  <c r="T144" i="4"/>
  <c r="P144" i="4"/>
  <c r="Q143" i="4"/>
  <c r="R142" i="4"/>
  <c r="Q139" i="4"/>
  <c r="R138" i="4"/>
  <c r="Q136" i="4"/>
  <c r="T129" i="4"/>
  <c r="P115" i="4"/>
  <c r="X138" i="4"/>
  <c r="Y121" i="4"/>
  <c r="AA119" i="4"/>
  <c r="Z115" i="4"/>
  <c r="W114" i="4"/>
  <c r="W116" i="4" s="1"/>
  <c r="Y112" i="4"/>
  <c r="R136" i="5"/>
  <c r="X136" i="5"/>
  <c r="U127" i="5"/>
  <c r="N124" i="5"/>
  <c r="T124" i="5"/>
  <c r="W117" i="5"/>
  <c r="O111" i="5"/>
  <c r="U111" i="5"/>
  <c r="W143" i="5"/>
  <c r="U141" i="5"/>
  <c r="V138" i="5"/>
  <c r="W125" i="5"/>
  <c r="X116" i="5"/>
  <c r="X112" i="5"/>
  <c r="P145" i="5"/>
  <c r="N143" i="5"/>
  <c r="T143" i="5"/>
  <c r="U142" i="5"/>
  <c r="P141" i="5"/>
  <c r="Q140" i="5"/>
  <c r="U138" i="5"/>
  <c r="P137" i="5"/>
  <c r="V137" i="5"/>
  <c r="R135" i="5"/>
  <c r="X135" i="5"/>
  <c r="N131" i="5"/>
  <c r="T131" i="5"/>
  <c r="O130" i="5"/>
  <c r="U130" i="5"/>
  <c r="P129" i="5"/>
  <c r="V129" i="5"/>
  <c r="Q128" i="5"/>
  <c r="W128" i="5"/>
  <c r="X127" i="5"/>
  <c r="N127" i="5"/>
  <c r="V125" i="5"/>
  <c r="R123" i="5"/>
  <c r="X123" i="5"/>
  <c r="T123" i="5"/>
  <c r="O122" i="5"/>
  <c r="U122" i="5"/>
  <c r="P121" i="5"/>
  <c r="V121" i="5"/>
  <c r="N119" i="5"/>
  <c r="T119" i="5"/>
  <c r="P113" i="5"/>
  <c r="W112" i="5"/>
  <c r="R111" i="5"/>
  <c r="N134" i="5"/>
  <c r="Q111" i="5"/>
  <c r="W108" i="5"/>
  <c r="W144" i="5"/>
  <c r="W137" i="5"/>
  <c r="X132" i="5"/>
  <c r="X124" i="5"/>
  <c r="T120" i="5"/>
  <c r="P146" i="5"/>
  <c r="V146" i="5"/>
  <c r="P108" i="5"/>
  <c r="R138" i="5"/>
  <c r="X138" i="5"/>
  <c r="O137" i="5"/>
  <c r="N126" i="5"/>
  <c r="T126" i="5"/>
  <c r="Q119" i="5"/>
  <c r="W119" i="5"/>
  <c r="W115" i="5"/>
  <c r="Q115" i="5"/>
  <c r="V112" i="5"/>
  <c r="P112" i="5"/>
  <c r="R110" i="5"/>
  <c r="X110" i="5"/>
  <c r="R118" i="5"/>
  <c r="R114" i="5"/>
  <c r="T144" i="5"/>
  <c r="V140" i="5"/>
  <c r="T128" i="5"/>
  <c r="U123" i="5"/>
  <c r="U119" i="5"/>
  <c r="O147" i="5"/>
  <c r="U147" i="5"/>
  <c r="U143" i="5"/>
  <c r="Q133" i="5"/>
  <c r="W133" i="5"/>
  <c r="Q139" i="5"/>
  <c r="V136" i="5"/>
  <c r="P132" i="5"/>
  <c r="P147" i="5"/>
  <c r="V147" i="5"/>
  <c r="Q142" i="5"/>
  <c r="V139" i="5"/>
  <c r="R137" i="5"/>
  <c r="X137" i="5"/>
  <c r="R133" i="5"/>
  <c r="P131" i="5"/>
  <c r="W126" i="5"/>
  <c r="R121" i="5"/>
  <c r="X121" i="5"/>
  <c r="N121" i="5"/>
  <c r="T121" i="5"/>
  <c r="P119" i="5"/>
  <c r="Q118" i="5"/>
  <c r="N113" i="5"/>
  <c r="Q110" i="5"/>
  <c r="Q131" i="5"/>
  <c r="O125" i="5"/>
  <c r="U145" i="5"/>
  <c r="V126" i="5"/>
  <c r="W109" i="5"/>
  <c r="X108" i="4"/>
  <c r="P108" i="4"/>
  <c r="O116" i="5"/>
  <c r="P115" i="5"/>
  <c r="P114" i="5"/>
  <c r="P117" i="5"/>
  <c r="N115" i="5"/>
  <c r="N111" i="5"/>
  <c r="P110" i="5"/>
  <c r="P111" i="5"/>
  <c r="P116" i="5"/>
  <c r="O112" i="5"/>
  <c r="M153" i="4"/>
  <c r="AA153" i="4" s="1"/>
  <c r="L153" i="4"/>
  <c r="S153" i="4" s="1"/>
  <c r="K153" i="4"/>
  <c r="Y153" i="4" s="1"/>
  <c r="J153" i="4"/>
  <c r="X153" i="4" s="1"/>
  <c r="I153" i="4"/>
  <c r="W153" i="4"/>
  <c r="M150" i="4"/>
  <c r="T150" i="4" s="1"/>
  <c r="L150" i="4"/>
  <c r="Z150" i="4" s="1"/>
  <c r="K150" i="4"/>
  <c r="J150" i="4"/>
  <c r="X150" i="4" s="1"/>
  <c r="M155" i="4"/>
  <c r="L155" i="4"/>
  <c r="S155" i="4" s="1"/>
  <c r="K155" i="4"/>
  <c r="Y155" i="4"/>
  <c r="J155" i="4"/>
  <c r="I155" i="4"/>
  <c r="M154" i="4"/>
  <c r="T154" i="4" s="1"/>
  <c r="L154" i="4"/>
  <c r="K154" i="4"/>
  <c r="Y154" i="4" s="1"/>
  <c r="J154" i="4"/>
  <c r="I154" i="4"/>
  <c r="P154" i="4" s="1"/>
  <c r="P153" i="4"/>
  <c r="Q153" i="4"/>
  <c r="Q154" i="4"/>
  <c r="X154" i="4"/>
  <c r="S150" i="4"/>
  <c r="Z153" i="4"/>
  <c r="T153" i="4"/>
  <c r="R155" i="4"/>
  <c r="N42" i="3"/>
  <c r="M96" i="2"/>
  <c r="T96" i="2" s="1"/>
  <c r="L96" i="2"/>
  <c r="Z96" i="2" s="1"/>
  <c r="K96" i="2"/>
  <c r="Y96" i="2" s="1"/>
  <c r="J96" i="2"/>
  <c r="I96" i="2"/>
  <c r="W96" i="2" s="1"/>
  <c r="M95" i="2"/>
  <c r="T95" i="2" s="1"/>
  <c r="L95" i="2"/>
  <c r="K95" i="2"/>
  <c r="R95" i="2" s="1"/>
  <c r="J95" i="2"/>
  <c r="Q95" i="2" s="1"/>
  <c r="I95" i="2"/>
  <c r="M94" i="2"/>
  <c r="AA94" i="2" s="1"/>
  <c r="L94" i="2"/>
  <c r="K94" i="2"/>
  <c r="Y94" i="2" s="1"/>
  <c r="J94" i="2"/>
  <c r="I94" i="2"/>
  <c r="W94" i="2" s="1"/>
  <c r="M93" i="2"/>
  <c r="AA93" i="2" s="1"/>
  <c r="L93" i="2"/>
  <c r="Z93" i="2" s="1"/>
  <c r="K93" i="2"/>
  <c r="J93" i="2"/>
  <c r="Q93" i="2" s="1"/>
  <c r="I93" i="2"/>
  <c r="M92" i="2"/>
  <c r="AA92" i="2" s="1"/>
  <c r="L92" i="2"/>
  <c r="S92" i="2" s="1"/>
  <c r="K92" i="2"/>
  <c r="R92" i="2" s="1"/>
  <c r="J92" i="2"/>
  <c r="I92" i="2"/>
  <c r="P92" i="2" s="1"/>
  <c r="M82" i="2"/>
  <c r="L82" i="2"/>
  <c r="K82" i="2"/>
  <c r="Y82" i="2" s="1"/>
  <c r="J82" i="2"/>
  <c r="Q82" i="2" s="1"/>
  <c r="I82" i="2"/>
  <c r="M81" i="2"/>
  <c r="L81" i="2"/>
  <c r="K81" i="2"/>
  <c r="R81" i="2" s="1"/>
  <c r="J81" i="2"/>
  <c r="X81" i="2" s="1"/>
  <c r="I81" i="2"/>
  <c r="M80" i="2"/>
  <c r="AA80" i="2" s="1"/>
  <c r="L80" i="2"/>
  <c r="Z80" i="2" s="1"/>
  <c r="K80" i="2"/>
  <c r="J80" i="2"/>
  <c r="X80" i="2" s="1"/>
  <c r="I80" i="2"/>
  <c r="P80" i="2" s="1"/>
  <c r="I79" i="2"/>
  <c r="N72" i="4"/>
  <c r="N73" i="4"/>
  <c r="N41" i="2"/>
  <c r="AB41" i="2" s="1"/>
  <c r="N42" i="2"/>
  <c r="N41" i="3"/>
  <c r="R96" i="2"/>
  <c r="R94" i="2"/>
  <c r="Q92" i="2"/>
  <c r="X92" i="2"/>
  <c r="AA96" i="2"/>
  <c r="Q81" i="2"/>
  <c r="Y95" i="2"/>
  <c r="U41" i="3"/>
  <c r="AB41" i="3"/>
  <c r="T80" i="2"/>
  <c r="Y81" i="2"/>
  <c r="X82" i="2"/>
  <c r="R93" i="2"/>
  <c r="Y93" i="2"/>
  <c r="S95" i="2"/>
  <c r="Z95" i="2"/>
  <c r="W92" i="2"/>
  <c r="S93" i="2"/>
  <c r="AA95" i="2"/>
  <c r="S96" i="2"/>
  <c r="U42" i="2"/>
  <c r="AB42" i="2"/>
  <c r="P76" i="1"/>
  <c r="X76" i="1" s="1"/>
  <c r="P40" i="1"/>
  <c r="F65" i="1"/>
  <c r="N65" i="1" s="1"/>
  <c r="V65" i="1" s="1"/>
  <c r="E65" i="1"/>
  <c r="M65" i="1" s="1"/>
  <c r="D65" i="1"/>
  <c r="F64" i="1"/>
  <c r="E64" i="1"/>
  <c r="M64" i="1" s="1"/>
  <c r="D64" i="1"/>
  <c r="L64" i="1"/>
  <c r="AB64" i="1" s="1"/>
  <c r="F63" i="1"/>
  <c r="N63" i="1" s="1"/>
  <c r="AD63" i="1" s="1"/>
  <c r="E63" i="1"/>
  <c r="D63" i="1"/>
  <c r="L63" i="1" s="1"/>
  <c r="F62" i="1"/>
  <c r="E62" i="1"/>
  <c r="D62" i="1"/>
  <c r="F61" i="1"/>
  <c r="N61" i="1" s="1"/>
  <c r="V61" i="1" s="1"/>
  <c r="E61" i="1"/>
  <c r="D61" i="1"/>
  <c r="L61" i="1" s="1"/>
  <c r="T61" i="1" s="1"/>
  <c r="F60" i="1"/>
  <c r="N60" i="1" s="1"/>
  <c r="V60" i="1" s="1"/>
  <c r="E60" i="1"/>
  <c r="M60" i="1" s="1"/>
  <c r="AC60" i="1" s="1"/>
  <c r="D60" i="1"/>
  <c r="L60" i="1" s="1"/>
  <c r="AB60" i="1" s="1"/>
  <c r="F59" i="1"/>
  <c r="E59" i="1"/>
  <c r="D59" i="1"/>
  <c r="L59" i="1" s="1"/>
  <c r="T59" i="1" s="1"/>
  <c r="F58" i="1"/>
  <c r="N58" i="1" s="1"/>
  <c r="V58" i="1" s="1"/>
  <c r="E58" i="1"/>
  <c r="D58" i="1"/>
  <c r="F56" i="1"/>
  <c r="N56" i="1" s="1"/>
  <c r="V56" i="1" s="1"/>
  <c r="E56" i="1"/>
  <c r="M56" i="1" s="1"/>
  <c r="D56" i="1"/>
  <c r="L56" i="1" s="1"/>
  <c r="T56" i="1" s="1"/>
  <c r="F55" i="1"/>
  <c r="N55" i="1" s="1"/>
  <c r="V55" i="1" s="1"/>
  <c r="E55" i="1"/>
  <c r="D55" i="1"/>
  <c r="L55" i="1" s="1"/>
  <c r="F54" i="1"/>
  <c r="N54" i="1" s="1"/>
  <c r="AD54" i="1" s="1"/>
  <c r="E54" i="1"/>
  <c r="D54" i="1"/>
  <c r="F53" i="1"/>
  <c r="N53" i="1" s="1"/>
  <c r="V53" i="1" s="1"/>
  <c r="E53" i="1"/>
  <c r="D53" i="1"/>
  <c r="L53" i="1" s="1"/>
  <c r="T53" i="1" s="1"/>
  <c r="F52" i="1"/>
  <c r="N52" i="1" s="1"/>
  <c r="E52" i="1"/>
  <c r="M52" i="1" s="1"/>
  <c r="D52" i="1"/>
  <c r="F51" i="1"/>
  <c r="N51" i="1" s="1"/>
  <c r="AD51" i="1" s="1"/>
  <c r="E51" i="1"/>
  <c r="M51" i="1" s="1"/>
  <c r="D51" i="1"/>
  <c r="L51" i="1" s="1"/>
  <c r="AB51" i="1" s="1"/>
  <c r="F50" i="1"/>
  <c r="E50" i="1"/>
  <c r="D50" i="1"/>
  <c r="F49" i="1"/>
  <c r="N49" i="1" s="1"/>
  <c r="E49" i="1"/>
  <c r="M49" i="1" s="1"/>
  <c r="AC49" i="1" s="1"/>
  <c r="D49" i="1"/>
  <c r="L49" i="1" s="1"/>
  <c r="F48" i="1"/>
  <c r="N48" i="1" s="1"/>
  <c r="V48" i="1" s="1"/>
  <c r="E48" i="1"/>
  <c r="D48" i="1"/>
  <c r="L48" i="1" s="1"/>
  <c r="AB48" i="1" s="1"/>
  <c r="F47" i="1"/>
  <c r="N47" i="1" s="1"/>
  <c r="V47" i="1" s="1"/>
  <c r="E47" i="1"/>
  <c r="D47" i="1"/>
  <c r="L47" i="1" s="1"/>
  <c r="F46" i="1"/>
  <c r="N46" i="1" s="1"/>
  <c r="E46" i="1"/>
  <c r="D46" i="1"/>
  <c r="L46" i="1" s="1"/>
  <c r="T46" i="1" s="1"/>
  <c r="F45" i="1"/>
  <c r="N45" i="1" s="1"/>
  <c r="AD45" i="1" s="1"/>
  <c r="E45" i="1"/>
  <c r="D45" i="1"/>
  <c r="L45" i="1" s="1"/>
  <c r="F44" i="1"/>
  <c r="E44" i="1"/>
  <c r="M44" i="1" s="1"/>
  <c r="D44" i="1"/>
  <c r="F43" i="1"/>
  <c r="N43" i="1" s="1"/>
  <c r="V43" i="1" s="1"/>
  <c r="E43" i="1"/>
  <c r="D43" i="1"/>
  <c r="L43" i="1" s="1"/>
  <c r="AB43" i="1" s="1"/>
  <c r="F42" i="1"/>
  <c r="N42" i="1" s="1"/>
  <c r="V42" i="1" s="1"/>
  <c r="E42" i="1"/>
  <c r="D42" i="1"/>
  <c r="F41" i="1"/>
  <c r="N41" i="1" s="1"/>
  <c r="E41" i="1"/>
  <c r="D41" i="1"/>
  <c r="L41" i="1" s="1"/>
  <c r="T41" i="1" s="1"/>
  <c r="F40" i="1"/>
  <c r="N40" i="1" s="1"/>
  <c r="E40" i="1"/>
  <c r="M40" i="1" s="1"/>
  <c r="AC40" i="1" s="1"/>
  <c r="D40" i="1"/>
  <c r="F39" i="1"/>
  <c r="N39" i="1" s="1"/>
  <c r="E39" i="1"/>
  <c r="M39" i="1" s="1"/>
  <c r="D39" i="1"/>
  <c r="L39" i="1" s="1"/>
  <c r="F38" i="1"/>
  <c r="N38" i="1" s="1"/>
  <c r="V38" i="1" s="1"/>
  <c r="E38" i="1"/>
  <c r="D38" i="1"/>
  <c r="L38" i="1" s="1"/>
  <c r="F37" i="1"/>
  <c r="N37" i="1" s="1"/>
  <c r="E37" i="1"/>
  <c r="D37" i="1"/>
  <c r="L37" i="1" s="1"/>
  <c r="C65" i="1"/>
  <c r="K65" i="1" s="1"/>
  <c r="S65" i="1" s="1"/>
  <c r="C64" i="1"/>
  <c r="K64" i="1" s="1"/>
  <c r="S64" i="1" s="1"/>
  <c r="C63" i="1"/>
  <c r="C62" i="1"/>
  <c r="C61" i="1"/>
  <c r="K61" i="1" s="1"/>
  <c r="C60" i="1"/>
  <c r="K60" i="1" s="1"/>
  <c r="S60" i="1" s="1"/>
  <c r="C59" i="1"/>
  <c r="C58" i="1"/>
  <c r="K58" i="1" s="1"/>
  <c r="S58" i="1" s="1"/>
  <c r="C56" i="1"/>
  <c r="K56" i="1"/>
  <c r="C55" i="1"/>
  <c r="K55" i="1" s="1"/>
  <c r="C54" i="1"/>
  <c r="K54" i="1" s="1"/>
  <c r="C53" i="1"/>
  <c r="K53" i="1" s="1"/>
  <c r="S53" i="1" s="1"/>
  <c r="C52" i="1"/>
  <c r="K52" i="1" s="1"/>
  <c r="AA52" i="1" s="1"/>
  <c r="C51" i="1"/>
  <c r="K51" i="1" s="1"/>
  <c r="S51" i="1" s="1"/>
  <c r="C50" i="1"/>
  <c r="K50" i="1" s="1"/>
  <c r="S50" i="1" s="1"/>
  <c r="C49" i="1"/>
  <c r="C48" i="1"/>
  <c r="C47" i="1"/>
  <c r="K47" i="1" s="1"/>
  <c r="AA47" i="1" s="1"/>
  <c r="C46" i="1"/>
  <c r="K46" i="1" s="1"/>
  <c r="AA46" i="1" s="1"/>
  <c r="C45" i="1"/>
  <c r="K45" i="1" s="1"/>
  <c r="S45" i="1" s="1"/>
  <c r="C44" i="1"/>
  <c r="C43" i="1"/>
  <c r="K43" i="1" s="1"/>
  <c r="C42" i="1"/>
  <c r="K42" i="1" s="1"/>
  <c r="C41" i="1"/>
  <c r="K41" i="1" s="1"/>
  <c r="C40" i="1"/>
  <c r="K40" i="1" s="1"/>
  <c r="S40" i="1" s="1"/>
  <c r="C39" i="1"/>
  <c r="K39" i="1" s="1"/>
  <c r="C38" i="1"/>
  <c r="K38" i="1" s="1"/>
  <c r="C37" i="1"/>
  <c r="K37" i="1" s="1"/>
  <c r="N70" i="1"/>
  <c r="M70" i="1"/>
  <c r="L70" i="1"/>
  <c r="T70" i="1" s="1"/>
  <c r="K70" i="1"/>
  <c r="S70" i="1" s="1"/>
  <c r="J70" i="1"/>
  <c r="N69" i="1"/>
  <c r="V69" i="1" s="1"/>
  <c r="M69" i="1"/>
  <c r="L69" i="1"/>
  <c r="K69" i="1"/>
  <c r="AA69" i="1" s="1"/>
  <c r="J69" i="1"/>
  <c r="M68" i="1"/>
  <c r="AC68" i="1" s="1"/>
  <c r="L68" i="1"/>
  <c r="K68" i="1"/>
  <c r="S68" i="1" s="1"/>
  <c r="J68" i="1"/>
  <c r="Z68" i="1" s="1"/>
  <c r="M67" i="1"/>
  <c r="L67" i="1"/>
  <c r="K67" i="1"/>
  <c r="J67" i="1"/>
  <c r="N66" i="1"/>
  <c r="M66" i="1"/>
  <c r="L66" i="1"/>
  <c r="K66" i="1"/>
  <c r="J66" i="1"/>
  <c r="Z66" i="1" s="1"/>
  <c r="L65" i="1"/>
  <c r="AB65" i="1" s="1"/>
  <c r="J65" i="1"/>
  <c r="N64" i="1"/>
  <c r="J64" i="1"/>
  <c r="M63" i="1"/>
  <c r="U63" i="1" s="1"/>
  <c r="K63" i="1"/>
  <c r="AA63" i="1" s="1"/>
  <c r="J63" i="1"/>
  <c r="R63" i="1" s="1"/>
  <c r="M61" i="1"/>
  <c r="AC61" i="1" s="1"/>
  <c r="J61" i="1"/>
  <c r="J60" i="1"/>
  <c r="Z60" i="1" s="1"/>
  <c r="N59" i="1"/>
  <c r="M59" i="1"/>
  <c r="AC59" i="1" s="1"/>
  <c r="K59" i="1"/>
  <c r="J59" i="1"/>
  <c r="Z59" i="1" s="1"/>
  <c r="M58" i="1"/>
  <c r="L58" i="1"/>
  <c r="J58" i="1"/>
  <c r="N57" i="1"/>
  <c r="AD57" i="1" s="1"/>
  <c r="M57" i="1"/>
  <c r="AC57" i="1" s="1"/>
  <c r="L57" i="1"/>
  <c r="K57" i="1"/>
  <c r="J57" i="1"/>
  <c r="Z57" i="1" s="1"/>
  <c r="J56" i="1"/>
  <c r="M55" i="1"/>
  <c r="U55" i="1" s="1"/>
  <c r="J55" i="1"/>
  <c r="M54" i="1"/>
  <c r="AC54" i="1" s="1"/>
  <c r="L54" i="1"/>
  <c r="J54" i="1"/>
  <c r="Z54" i="1" s="1"/>
  <c r="M53" i="1"/>
  <c r="U53" i="1" s="1"/>
  <c r="J53" i="1"/>
  <c r="R53" i="1" s="1"/>
  <c r="L52" i="1"/>
  <c r="J52" i="1"/>
  <c r="J51" i="1"/>
  <c r="N50" i="1"/>
  <c r="M50" i="1"/>
  <c r="L50" i="1"/>
  <c r="J50" i="1"/>
  <c r="R50" i="1" s="1"/>
  <c r="K49" i="1"/>
  <c r="S49" i="1" s="1"/>
  <c r="J49" i="1"/>
  <c r="M48" i="1"/>
  <c r="K48" i="1"/>
  <c r="S48" i="1" s="1"/>
  <c r="J48" i="1"/>
  <c r="R48" i="1" s="1"/>
  <c r="M47" i="1"/>
  <c r="U47" i="1" s="1"/>
  <c r="J47" i="1"/>
  <c r="R47" i="1" s="1"/>
  <c r="M46" i="1"/>
  <c r="J46" i="1"/>
  <c r="M45" i="1"/>
  <c r="J45" i="1"/>
  <c r="R45" i="1" s="1"/>
  <c r="N44" i="1"/>
  <c r="AD44" i="1" s="1"/>
  <c r="L44" i="1"/>
  <c r="T44" i="1" s="1"/>
  <c r="K44" i="1"/>
  <c r="S44" i="1" s="1"/>
  <c r="J44" i="1"/>
  <c r="M43" i="1"/>
  <c r="AC43" i="1" s="1"/>
  <c r="J43" i="1"/>
  <c r="M42" i="1"/>
  <c r="L42" i="1"/>
  <c r="AB42" i="1" s="1"/>
  <c r="J42" i="1"/>
  <c r="M41" i="1"/>
  <c r="U41" i="1" s="1"/>
  <c r="J41" i="1"/>
  <c r="Z41" i="1" s="1"/>
  <c r="L40" i="1"/>
  <c r="J40" i="1"/>
  <c r="J39" i="1"/>
  <c r="Z39" i="1" s="1"/>
  <c r="M38" i="1"/>
  <c r="AC38" i="1" s="1"/>
  <c r="J38" i="1"/>
  <c r="Z38" i="1" s="1"/>
  <c r="M37" i="1"/>
  <c r="J37" i="1"/>
  <c r="N15" i="1"/>
  <c r="V15" i="1" s="1"/>
  <c r="G16" i="1"/>
  <c r="O16" i="1" s="1"/>
  <c r="W16" i="1" s="1"/>
  <c r="G17" i="1"/>
  <c r="O17" i="1" s="1"/>
  <c r="G18" i="1"/>
  <c r="O18" i="1"/>
  <c r="AE18" i="1" s="1"/>
  <c r="G19" i="1"/>
  <c r="O19" i="1" s="1"/>
  <c r="G20" i="1"/>
  <c r="O20" i="1"/>
  <c r="G21" i="1"/>
  <c r="O21" i="1" s="1"/>
  <c r="G22" i="1"/>
  <c r="O22" i="1" s="1"/>
  <c r="W22" i="1" s="1"/>
  <c r="G23" i="1"/>
  <c r="O23" i="1" s="1"/>
  <c r="G24" i="1"/>
  <c r="O24" i="1" s="1"/>
  <c r="G25" i="1"/>
  <c r="O25" i="1" s="1"/>
  <c r="G26" i="1"/>
  <c r="O26" i="1" s="1"/>
  <c r="G27" i="1"/>
  <c r="O27" i="1" s="1"/>
  <c r="G28" i="1"/>
  <c r="O28" i="1" s="1"/>
  <c r="G29" i="1"/>
  <c r="O29" i="1" s="1"/>
  <c r="G30" i="1"/>
  <c r="O30" i="1" s="1"/>
  <c r="G31" i="1"/>
  <c r="O31" i="1" s="1"/>
  <c r="AE31" i="1" s="1"/>
  <c r="G32" i="1"/>
  <c r="O32" i="1" s="1"/>
  <c r="G33" i="1"/>
  <c r="O33" i="1" s="1"/>
  <c r="G34" i="1"/>
  <c r="O34" i="1" s="1"/>
  <c r="G15" i="1"/>
  <c r="O15" i="1" s="1"/>
  <c r="R42" i="1"/>
  <c r="Z42" i="1"/>
  <c r="AD42" i="1"/>
  <c r="AB44" i="1"/>
  <c r="AB53" i="1"/>
  <c r="U57" i="1"/>
  <c r="R60" i="1"/>
  <c r="AD61" i="1"/>
  <c r="T66" i="1"/>
  <c r="AB66" i="1"/>
  <c r="AA68" i="1"/>
  <c r="S69" i="1"/>
  <c r="V70" i="1"/>
  <c r="AD70" i="1"/>
  <c r="AA65" i="1"/>
  <c r="R38" i="1"/>
  <c r="AD38" i="1"/>
  <c r="U40" i="1"/>
  <c r="AB41" i="1"/>
  <c r="S47" i="1"/>
  <c r="Z48" i="1"/>
  <c r="U49" i="1"/>
  <c r="AC53" i="1"/>
  <c r="U54" i="1"/>
  <c r="R57" i="1"/>
  <c r="AB59" i="1"/>
  <c r="T60" i="1"/>
  <c r="V63" i="1"/>
  <c r="AA70" i="1"/>
  <c r="X40" i="1"/>
  <c r="AF40" i="1"/>
  <c r="R39" i="1"/>
  <c r="AC41" i="1"/>
  <c r="R44" i="1"/>
  <c r="Z44" i="1"/>
  <c r="U45" i="1"/>
  <c r="AC45" i="1"/>
  <c r="R49" i="1"/>
  <c r="Z49" i="1"/>
  <c r="U50" i="1"/>
  <c r="AC50" i="1"/>
  <c r="AA51" i="1"/>
  <c r="R52" i="1"/>
  <c r="Z52" i="1"/>
  <c r="Z53" i="1"/>
  <c r="AC55" i="1"/>
  <c r="U59" i="1"/>
  <c r="U60" i="1"/>
  <c r="AB61" i="1"/>
  <c r="S63" i="1"/>
  <c r="R64" i="1"/>
  <c r="Z64" i="1"/>
  <c r="R65" i="1"/>
  <c r="Z65" i="1"/>
  <c r="R66" i="1"/>
  <c r="V66" i="1"/>
  <c r="AD66" i="1"/>
  <c r="AB70" i="1"/>
  <c r="AF76" i="1"/>
  <c r="U37" i="1"/>
  <c r="AC37" i="1"/>
  <c r="AA40" i="1"/>
  <c r="U42" i="1"/>
  <c r="AC42" i="1"/>
  <c r="AA44" i="1"/>
  <c r="Z45" i="1"/>
  <c r="AC47" i="1"/>
  <c r="AA49" i="1"/>
  <c r="Z50" i="1"/>
  <c r="R54" i="1"/>
  <c r="AA58" i="1"/>
  <c r="U61" i="1"/>
  <c r="R67" i="1"/>
  <c r="Z67" i="1"/>
  <c r="R68" i="1"/>
  <c r="R69" i="1"/>
  <c r="Z69" i="1"/>
  <c r="AD69" i="1"/>
  <c r="T64" i="1"/>
  <c r="N67" i="1"/>
  <c r="N68" i="1"/>
  <c r="L151" i="5"/>
  <c r="K151" i="5"/>
  <c r="Q151" i="5" s="1"/>
  <c r="J151" i="5"/>
  <c r="I151" i="5"/>
  <c r="H151" i="5"/>
  <c r="L86" i="6"/>
  <c r="K86" i="6"/>
  <c r="Q86" i="6" s="1"/>
  <c r="J86" i="6"/>
  <c r="P86" i="6" s="1"/>
  <c r="I86" i="6"/>
  <c r="H86" i="6"/>
  <c r="L79" i="7"/>
  <c r="X79" i="7" s="1"/>
  <c r="K79" i="7"/>
  <c r="W79" i="7" s="1"/>
  <c r="J79" i="7"/>
  <c r="V79" i="7" s="1"/>
  <c r="I79" i="7"/>
  <c r="U79" i="7" s="1"/>
  <c r="H79" i="7"/>
  <c r="T79" i="7" s="1"/>
  <c r="H45" i="7"/>
  <c r="T45" i="7" s="1"/>
  <c r="I45" i="7"/>
  <c r="U45" i="7" s="1"/>
  <c r="J45" i="7"/>
  <c r="V45" i="7" s="1"/>
  <c r="K45" i="7"/>
  <c r="W45" i="7" s="1"/>
  <c r="L45" i="7"/>
  <c r="X45" i="7" s="1"/>
  <c r="L95" i="7"/>
  <c r="X95" i="7" s="1"/>
  <c r="K95" i="7"/>
  <c r="W95" i="7" s="1"/>
  <c r="J95" i="7"/>
  <c r="V95" i="7" s="1"/>
  <c r="I95" i="7"/>
  <c r="U95" i="7" s="1"/>
  <c r="H95" i="7"/>
  <c r="T95" i="7" s="1"/>
  <c r="L94" i="7"/>
  <c r="K94" i="7"/>
  <c r="Q94" i="7" s="1"/>
  <c r="J94" i="7"/>
  <c r="P94" i="7" s="1"/>
  <c r="I94" i="7"/>
  <c r="H94" i="7"/>
  <c r="L93" i="7"/>
  <c r="X93" i="7" s="1"/>
  <c r="K93" i="7"/>
  <c r="W93" i="7" s="1"/>
  <c r="J93" i="7"/>
  <c r="V93" i="7" s="1"/>
  <c r="I93" i="7"/>
  <c r="U93" i="7" s="1"/>
  <c r="H93" i="7"/>
  <c r="T93" i="7"/>
  <c r="L91" i="7"/>
  <c r="R91" i="7" s="1"/>
  <c r="K91" i="7"/>
  <c r="J91" i="7"/>
  <c r="I91" i="7"/>
  <c r="H91" i="7"/>
  <c r="L90" i="7"/>
  <c r="K90" i="7"/>
  <c r="W90" i="7" s="1"/>
  <c r="J90" i="7"/>
  <c r="V90" i="7" s="1"/>
  <c r="I90" i="7"/>
  <c r="U90" i="7" s="1"/>
  <c r="H90" i="7"/>
  <c r="T90" i="7" s="1"/>
  <c r="L88" i="7"/>
  <c r="X88" i="7" s="1"/>
  <c r="K88" i="7"/>
  <c r="W88" i="7" s="1"/>
  <c r="J88" i="7"/>
  <c r="V88" i="7"/>
  <c r="I88" i="7"/>
  <c r="U88" i="7" s="1"/>
  <c r="H88" i="7"/>
  <c r="T88" i="7" s="1"/>
  <c r="L87" i="7"/>
  <c r="X87" i="7" s="1"/>
  <c r="K87" i="7"/>
  <c r="W87" i="7" s="1"/>
  <c r="J87" i="7"/>
  <c r="V87" i="7" s="1"/>
  <c r="I87" i="7"/>
  <c r="U87" i="7" s="1"/>
  <c r="H87" i="7"/>
  <c r="T87" i="7" s="1"/>
  <c r="L86" i="7"/>
  <c r="X86" i="7" s="1"/>
  <c r="K86" i="7"/>
  <c r="W86" i="7" s="1"/>
  <c r="J86" i="7"/>
  <c r="V86" i="7" s="1"/>
  <c r="I86" i="7"/>
  <c r="O86" i="7" s="1"/>
  <c r="H86" i="7"/>
  <c r="T86" i="7" s="1"/>
  <c r="L85" i="7"/>
  <c r="X85" i="7" s="1"/>
  <c r="K85" i="7"/>
  <c r="W85" i="7"/>
  <c r="J85" i="7"/>
  <c r="V85" i="7" s="1"/>
  <c r="I85" i="7"/>
  <c r="U85" i="7" s="1"/>
  <c r="H85" i="7"/>
  <c r="T85" i="7" s="1"/>
  <c r="L84" i="7"/>
  <c r="X84" i="7" s="1"/>
  <c r="K84" i="7"/>
  <c r="W84" i="7" s="1"/>
  <c r="J84" i="7"/>
  <c r="V84" i="7" s="1"/>
  <c r="I84" i="7"/>
  <c r="U84" i="7" s="1"/>
  <c r="H84" i="7"/>
  <c r="T84" i="7" s="1"/>
  <c r="L83" i="7"/>
  <c r="K83" i="7"/>
  <c r="J83" i="7"/>
  <c r="I83" i="7"/>
  <c r="H83" i="7"/>
  <c r="L82" i="7"/>
  <c r="X82" i="7" s="1"/>
  <c r="K82" i="7"/>
  <c r="W82" i="7" s="1"/>
  <c r="J82" i="7"/>
  <c r="V82" i="7" s="1"/>
  <c r="I82" i="7"/>
  <c r="U82" i="7" s="1"/>
  <c r="H82" i="7"/>
  <c r="T82" i="7" s="1"/>
  <c r="L80" i="7"/>
  <c r="X80" i="7" s="1"/>
  <c r="K80" i="7"/>
  <c r="W80" i="7" s="1"/>
  <c r="J80" i="7"/>
  <c r="V80" i="7" s="1"/>
  <c r="I80" i="7"/>
  <c r="U80" i="7" s="1"/>
  <c r="H80" i="7"/>
  <c r="T80" i="7" s="1"/>
  <c r="L78" i="7"/>
  <c r="X78" i="7" s="1"/>
  <c r="K78" i="7"/>
  <c r="W78" i="7" s="1"/>
  <c r="J78" i="7"/>
  <c r="V78" i="7" s="1"/>
  <c r="I78" i="7"/>
  <c r="U78" i="7" s="1"/>
  <c r="H78" i="7"/>
  <c r="T78" i="7" s="1"/>
  <c r="L77" i="7"/>
  <c r="X77" i="7"/>
  <c r="K77" i="7"/>
  <c r="W77" i="7" s="1"/>
  <c r="J77" i="7"/>
  <c r="V77" i="7" s="1"/>
  <c r="I77" i="7"/>
  <c r="U77" i="7" s="1"/>
  <c r="H77" i="7"/>
  <c r="T77" i="7" s="1"/>
  <c r="L76" i="7"/>
  <c r="X76" i="7" s="1"/>
  <c r="K76" i="7"/>
  <c r="W76" i="7" s="1"/>
  <c r="J76" i="7"/>
  <c r="V76" i="7" s="1"/>
  <c r="I76" i="7"/>
  <c r="U76" i="7" s="1"/>
  <c r="H76" i="7"/>
  <c r="T76" i="7" s="1"/>
  <c r="L75" i="7"/>
  <c r="X75" i="7" s="1"/>
  <c r="K75" i="7"/>
  <c r="W75" i="7"/>
  <c r="J75" i="7"/>
  <c r="V75" i="7" s="1"/>
  <c r="I75" i="7"/>
  <c r="U75" i="7" s="1"/>
  <c r="H75" i="7"/>
  <c r="T75" i="7" s="1"/>
  <c r="L74" i="7"/>
  <c r="X74" i="7" s="1"/>
  <c r="K74" i="7"/>
  <c r="W74" i="7" s="1"/>
  <c r="J74" i="7"/>
  <c r="V74" i="7" s="1"/>
  <c r="I74" i="7"/>
  <c r="U74" i="7" s="1"/>
  <c r="H74" i="7"/>
  <c r="T74" i="7" s="1"/>
  <c r="L73" i="7"/>
  <c r="X73" i="7" s="1"/>
  <c r="K73" i="7"/>
  <c r="W73" i="7" s="1"/>
  <c r="J73" i="7"/>
  <c r="V73" i="7" s="1"/>
  <c r="I73" i="7"/>
  <c r="U73" i="7" s="1"/>
  <c r="H73" i="7"/>
  <c r="T73" i="7"/>
  <c r="L72" i="7"/>
  <c r="X72" i="7" s="1"/>
  <c r="K72" i="7"/>
  <c r="W72" i="7" s="1"/>
  <c r="J72" i="7"/>
  <c r="V72" i="7" s="1"/>
  <c r="I72" i="7"/>
  <c r="U72" i="7" s="1"/>
  <c r="H72" i="7"/>
  <c r="T72" i="7" s="1"/>
  <c r="L71" i="7"/>
  <c r="X71" i="7" s="1"/>
  <c r="K71" i="7"/>
  <c r="W71" i="7" s="1"/>
  <c r="J71" i="7"/>
  <c r="V71" i="7" s="1"/>
  <c r="I71" i="7"/>
  <c r="U71" i="7" s="1"/>
  <c r="H71" i="7"/>
  <c r="T71" i="7" s="1"/>
  <c r="L70" i="7"/>
  <c r="X70" i="7" s="1"/>
  <c r="K70" i="7"/>
  <c r="W70" i="7" s="1"/>
  <c r="J70" i="7"/>
  <c r="V70" i="7" s="1"/>
  <c r="I70" i="7"/>
  <c r="U70" i="7" s="1"/>
  <c r="H70" i="7"/>
  <c r="T70" i="7" s="1"/>
  <c r="L69" i="7"/>
  <c r="X69" i="7" s="1"/>
  <c r="K69" i="7"/>
  <c r="W69" i="7" s="1"/>
  <c r="J69" i="7"/>
  <c r="V69" i="7" s="1"/>
  <c r="I69" i="7"/>
  <c r="U69" i="7" s="1"/>
  <c r="H69" i="7"/>
  <c r="T69" i="7" s="1"/>
  <c r="L68" i="7"/>
  <c r="X68" i="7" s="1"/>
  <c r="K68" i="7"/>
  <c r="W68" i="7" s="1"/>
  <c r="J68" i="7"/>
  <c r="V68" i="7" s="1"/>
  <c r="I68" i="7"/>
  <c r="U68" i="7" s="1"/>
  <c r="H68" i="7"/>
  <c r="T68" i="7" s="1"/>
  <c r="L67" i="7"/>
  <c r="X67" i="7" s="1"/>
  <c r="K67" i="7"/>
  <c r="W67" i="7" s="1"/>
  <c r="J67" i="7"/>
  <c r="V67" i="7" s="1"/>
  <c r="I67" i="7"/>
  <c r="U67" i="7"/>
  <c r="H67" i="7"/>
  <c r="T67" i="7" s="1"/>
  <c r="L66" i="7"/>
  <c r="X66" i="7" s="1"/>
  <c r="K66" i="7"/>
  <c r="W66" i="7" s="1"/>
  <c r="J66" i="7"/>
  <c r="V66" i="7" s="1"/>
  <c r="I66" i="7"/>
  <c r="U66" i="7" s="1"/>
  <c r="H66" i="7"/>
  <c r="T66" i="7" s="1"/>
  <c r="L65" i="7"/>
  <c r="X65" i="7" s="1"/>
  <c r="K65" i="7"/>
  <c r="W65" i="7" s="1"/>
  <c r="J65" i="7"/>
  <c r="V65" i="7" s="1"/>
  <c r="I65" i="7"/>
  <c r="U65" i="7" s="1"/>
  <c r="H65" i="7"/>
  <c r="T65" i="7" s="1"/>
  <c r="L64" i="7"/>
  <c r="X64" i="7" s="1"/>
  <c r="K64" i="7"/>
  <c r="W64" i="7" s="1"/>
  <c r="J64" i="7"/>
  <c r="V64" i="7" s="1"/>
  <c r="I64" i="7"/>
  <c r="U64" i="7" s="1"/>
  <c r="H64" i="7"/>
  <c r="T64" i="7" s="1"/>
  <c r="L63" i="7"/>
  <c r="X63" i="7" s="1"/>
  <c r="K63" i="7"/>
  <c r="W63" i="7"/>
  <c r="J63" i="7"/>
  <c r="V63" i="7" s="1"/>
  <c r="I63" i="7"/>
  <c r="U63" i="7" s="1"/>
  <c r="H63" i="7"/>
  <c r="T63" i="7" s="1"/>
  <c r="L62" i="7"/>
  <c r="X62" i="7" s="1"/>
  <c r="K62" i="7"/>
  <c r="W62" i="7" s="1"/>
  <c r="J62" i="7"/>
  <c r="V62" i="7" s="1"/>
  <c r="I62" i="7"/>
  <c r="U62" i="7" s="1"/>
  <c r="H62" i="7"/>
  <c r="T62" i="7" s="1"/>
  <c r="L61" i="7"/>
  <c r="X61" i="7" s="1"/>
  <c r="K61" i="7"/>
  <c r="W61" i="7" s="1"/>
  <c r="J61" i="7"/>
  <c r="V61" i="7" s="1"/>
  <c r="I61" i="7"/>
  <c r="U61" i="7"/>
  <c r="H61" i="7"/>
  <c r="T61" i="7" s="1"/>
  <c r="L60" i="7"/>
  <c r="X60" i="7" s="1"/>
  <c r="K60" i="7"/>
  <c r="W60" i="7"/>
  <c r="J60" i="7"/>
  <c r="V60" i="7" s="1"/>
  <c r="I60" i="7"/>
  <c r="U60" i="7" s="1"/>
  <c r="H60" i="7"/>
  <c r="T60" i="7"/>
  <c r="L59" i="7"/>
  <c r="X59" i="7" s="1"/>
  <c r="K59" i="7"/>
  <c r="W59" i="7" s="1"/>
  <c r="J59" i="7"/>
  <c r="V59" i="7" s="1"/>
  <c r="I59" i="7"/>
  <c r="U59" i="7" s="1"/>
  <c r="H59" i="7"/>
  <c r="T59" i="7" s="1"/>
  <c r="L58" i="7"/>
  <c r="X58" i="7" s="1"/>
  <c r="K58" i="7"/>
  <c r="W58" i="7" s="1"/>
  <c r="J58" i="7"/>
  <c r="V58" i="7" s="1"/>
  <c r="I58" i="7"/>
  <c r="U58" i="7" s="1"/>
  <c r="H58" i="7"/>
  <c r="T58" i="7" s="1"/>
  <c r="L57" i="7"/>
  <c r="X57" i="7" s="1"/>
  <c r="K57" i="7"/>
  <c r="W57" i="7"/>
  <c r="J57" i="7"/>
  <c r="V57" i="7" s="1"/>
  <c r="I57" i="7"/>
  <c r="U57" i="7" s="1"/>
  <c r="H57" i="7"/>
  <c r="T57" i="7" s="1"/>
  <c r="L56" i="7"/>
  <c r="X56" i="7" s="1"/>
  <c r="K56" i="7"/>
  <c r="W56" i="7" s="1"/>
  <c r="J56" i="7"/>
  <c r="V56" i="7"/>
  <c r="I56" i="7"/>
  <c r="U56" i="7" s="1"/>
  <c r="H56" i="7"/>
  <c r="T56" i="7" s="1"/>
  <c r="L55" i="7"/>
  <c r="X55" i="7" s="1"/>
  <c r="K55" i="7"/>
  <c r="W55" i="7" s="1"/>
  <c r="J55" i="7"/>
  <c r="V55" i="7" s="1"/>
  <c r="I55" i="7"/>
  <c r="U55" i="7" s="1"/>
  <c r="H55" i="7"/>
  <c r="T55" i="7" s="1"/>
  <c r="L54" i="7"/>
  <c r="X54" i="7" s="1"/>
  <c r="K54" i="7"/>
  <c r="W54" i="7" s="1"/>
  <c r="J54" i="7"/>
  <c r="V54" i="7" s="1"/>
  <c r="I54" i="7"/>
  <c r="U54" i="7" s="1"/>
  <c r="H54" i="7"/>
  <c r="T54" i="7"/>
  <c r="L53" i="7"/>
  <c r="X53" i="7" s="1"/>
  <c r="K53" i="7"/>
  <c r="W53" i="7" s="1"/>
  <c r="J53" i="7"/>
  <c r="V53" i="7"/>
  <c r="I53" i="7"/>
  <c r="U53" i="7" s="1"/>
  <c r="H53" i="7"/>
  <c r="T53" i="7" s="1"/>
  <c r="L52" i="7"/>
  <c r="X52" i="7"/>
  <c r="K52" i="7"/>
  <c r="W52" i="7" s="1"/>
  <c r="J52" i="7"/>
  <c r="V52" i="7" s="1"/>
  <c r="I52" i="7"/>
  <c r="U52" i="7" s="1"/>
  <c r="H52" i="7"/>
  <c r="T52" i="7" s="1"/>
  <c r="L51" i="7"/>
  <c r="X51" i="7" s="1"/>
  <c r="K51" i="7"/>
  <c r="W51" i="7" s="1"/>
  <c r="J51" i="7"/>
  <c r="V51" i="7" s="1"/>
  <c r="I51" i="7"/>
  <c r="U51" i="7" s="1"/>
  <c r="H51" i="7"/>
  <c r="T51" i="7" s="1"/>
  <c r="L50" i="7"/>
  <c r="X50" i="7" s="1"/>
  <c r="K50" i="7"/>
  <c r="W50" i="7" s="1"/>
  <c r="J50" i="7"/>
  <c r="V50" i="7"/>
  <c r="I50" i="7"/>
  <c r="U50" i="7" s="1"/>
  <c r="H50" i="7"/>
  <c r="T50" i="7" s="1"/>
  <c r="L48" i="7"/>
  <c r="X48" i="7"/>
  <c r="K48" i="7"/>
  <c r="W48" i="7" s="1"/>
  <c r="J48" i="7"/>
  <c r="V48" i="7" s="1"/>
  <c r="I48" i="7"/>
  <c r="U48" i="7"/>
  <c r="H48" i="7"/>
  <c r="T48" i="7" s="1"/>
  <c r="L47" i="7"/>
  <c r="X47" i="7" s="1"/>
  <c r="K47" i="7"/>
  <c r="W47" i="7" s="1"/>
  <c r="J47" i="7"/>
  <c r="V47" i="7" s="1"/>
  <c r="I47" i="7"/>
  <c r="U47" i="7" s="1"/>
  <c r="H47" i="7"/>
  <c r="T47" i="7" s="1"/>
  <c r="L46" i="7"/>
  <c r="X46" i="7" s="1"/>
  <c r="K46" i="7"/>
  <c r="W46" i="7" s="1"/>
  <c r="J46" i="7"/>
  <c r="V46" i="7" s="1"/>
  <c r="I46" i="7"/>
  <c r="U46" i="7" s="1"/>
  <c r="H46" i="7"/>
  <c r="T46" i="7" s="1"/>
  <c r="L44" i="7"/>
  <c r="X44" i="7"/>
  <c r="K44" i="7"/>
  <c r="W44" i="7" s="1"/>
  <c r="J44" i="7"/>
  <c r="V44" i="7" s="1"/>
  <c r="I44" i="7"/>
  <c r="U44" i="7"/>
  <c r="H44" i="7"/>
  <c r="T44" i="7" s="1"/>
  <c r="L43" i="7"/>
  <c r="X43" i="7" s="1"/>
  <c r="K43" i="7"/>
  <c r="W43" i="7"/>
  <c r="J43" i="7"/>
  <c r="V43" i="7" s="1"/>
  <c r="I43" i="7"/>
  <c r="U43" i="7" s="1"/>
  <c r="H43" i="7"/>
  <c r="T43" i="7" s="1"/>
  <c r="L42" i="7"/>
  <c r="K42" i="7"/>
  <c r="J42" i="7"/>
  <c r="I42" i="7"/>
  <c r="H42" i="7"/>
  <c r="L40" i="7"/>
  <c r="J40" i="7"/>
  <c r="H40" i="7"/>
  <c r="L39" i="7"/>
  <c r="J39" i="7"/>
  <c r="H39" i="7"/>
  <c r="L38" i="7"/>
  <c r="J38" i="7"/>
  <c r="H38" i="7"/>
  <c r="L37" i="7"/>
  <c r="J37" i="7"/>
  <c r="H37" i="7"/>
  <c r="L36" i="7"/>
  <c r="J36" i="7"/>
  <c r="H36" i="7"/>
  <c r="L35" i="7"/>
  <c r="J35" i="7"/>
  <c r="H35" i="7"/>
  <c r="L34" i="7"/>
  <c r="X34" i="7" s="1"/>
  <c r="J34" i="7"/>
  <c r="P34" i="7" s="1"/>
  <c r="H34" i="7"/>
  <c r="L33" i="7"/>
  <c r="J33" i="7"/>
  <c r="H33" i="7"/>
  <c r="L32" i="7"/>
  <c r="J32" i="7"/>
  <c r="P32" i="7" s="1"/>
  <c r="H32" i="7"/>
  <c r="L31" i="7"/>
  <c r="J31" i="7"/>
  <c r="H31" i="7"/>
  <c r="L30" i="7"/>
  <c r="J30" i="7"/>
  <c r="P30" i="7" s="1"/>
  <c r="H30" i="7"/>
  <c r="L29" i="7"/>
  <c r="J29" i="7"/>
  <c r="H29" i="7"/>
  <c r="L28" i="7"/>
  <c r="J28" i="7"/>
  <c r="P28" i="7" s="1"/>
  <c r="H28" i="7"/>
  <c r="L27" i="7"/>
  <c r="J27" i="7"/>
  <c r="H27" i="7"/>
  <c r="L26" i="7"/>
  <c r="J26" i="7"/>
  <c r="P26" i="7" s="1"/>
  <c r="H26" i="7"/>
  <c r="L25" i="7"/>
  <c r="J25" i="7"/>
  <c r="H25" i="7"/>
  <c r="L24" i="7"/>
  <c r="J24" i="7"/>
  <c r="P24" i="7" s="1"/>
  <c r="H24" i="7"/>
  <c r="L23" i="7"/>
  <c r="J23" i="7"/>
  <c r="H23" i="7"/>
  <c r="L22" i="7"/>
  <c r="J22" i="7"/>
  <c r="P22" i="7" s="1"/>
  <c r="H22" i="7"/>
  <c r="L21" i="7"/>
  <c r="J21" i="7"/>
  <c r="H21" i="7"/>
  <c r="L20" i="7"/>
  <c r="J20" i="7"/>
  <c r="P20" i="7" s="1"/>
  <c r="H20" i="7"/>
  <c r="L19" i="7"/>
  <c r="J19" i="7"/>
  <c r="H19" i="7"/>
  <c r="L18" i="7"/>
  <c r="J18" i="7"/>
  <c r="P18" i="7" s="1"/>
  <c r="H18" i="7"/>
  <c r="L17" i="7"/>
  <c r="J17" i="7"/>
  <c r="H17" i="7"/>
  <c r="L16" i="7"/>
  <c r="J16" i="7"/>
  <c r="P16" i="7" s="1"/>
  <c r="H16" i="7"/>
  <c r="L15" i="7"/>
  <c r="J15" i="7"/>
  <c r="H15" i="7"/>
  <c r="L13" i="7"/>
  <c r="J13" i="7"/>
  <c r="P13" i="7" s="1"/>
  <c r="H13" i="7"/>
  <c r="L12" i="7"/>
  <c r="J12" i="7"/>
  <c r="H12" i="7"/>
  <c r="L11" i="7"/>
  <c r="J11" i="7"/>
  <c r="P11" i="7" s="1"/>
  <c r="H11" i="7"/>
  <c r="L10" i="7"/>
  <c r="J10" i="7"/>
  <c r="H10" i="7"/>
  <c r="L9" i="7"/>
  <c r="J9" i="7"/>
  <c r="P9" i="7" s="1"/>
  <c r="H9" i="7"/>
  <c r="L8" i="7"/>
  <c r="J8" i="7"/>
  <c r="H8" i="7"/>
  <c r="L7" i="7"/>
  <c r="J7" i="7"/>
  <c r="P7" i="7" s="1"/>
  <c r="H7" i="7"/>
  <c r="L6" i="7"/>
  <c r="J6" i="7"/>
  <c r="H6" i="7"/>
  <c r="H92" i="6"/>
  <c r="I92" i="6"/>
  <c r="O92" i="6" s="1"/>
  <c r="J92" i="6"/>
  <c r="K92" i="6"/>
  <c r="L92" i="6"/>
  <c r="H93" i="6"/>
  <c r="I93" i="6"/>
  <c r="J93" i="6"/>
  <c r="V93" i="6" s="1"/>
  <c r="K93" i="6"/>
  <c r="L93" i="6"/>
  <c r="H51" i="6"/>
  <c r="I51" i="6"/>
  <c r="J51" i="6"/>
  <c r="K51" i="6"/>
  <c r="Q51" i="6" s="1"/>
  <c r="L51" i="6"/>
  <c r="H52" i="6"/>
  <c r="I52" i="6"/>
  <c r="J52" i="6"/>
  <c r="K52" i="6"/>
  <c r="Q52" i="6" s="1"/>
  <c r="L52" i="6"/>
  <c r="X52" i="6" s="1"/>
  <c r="H53" i="6"/>
  <c r="I53" i="6"/>
  <c r="J53" i="6"/>
  <c r="K53" i="6"/>
  <c r="W53" i="6" s="1"/>
  <c r="L53" i="6"/>
  <c r="R53" i="6" s="1"/>
  <c r="H54" i="6"/>
  <c r="I54" i="6"/>
  <c r="J54" i="6"/>
  <c r="K54" i="6"/>
  <c r="L54" i="6"/>
  <c r="R54" i="6" s="1"/>
  <c r="H55" i="6"/>
  <c r="I55" i="6"/>
  <c r="J55" i="6"/>
  <c r="K55" i="6"/>
  <c r="L55" i="6"/>
  <c r="X55" i="6" s="1"/>
  <c r="H56" i="6"/>
  <c r="I56" i="6"/>
  <c r="O56" i="6" s="1"/>
  <c r="J56" i="6"/>
  <c r="K56" i="6"/>
  <c r="L56" i="6"/>
  <c r="H57" i="6"/>
  <c r="I57" i="6"/>
  <c r="J57" i="6"/>
  <c r="K57" i="6"/>
  <c r="Q57" i="6" s="1"/>
  <c r="L57" i="6"/>
  <c r="H58" i="6"/>
  <c r="I58" i="6"/>
  <c r="O58" i="6" s="1"/>
  <c r="J58" i="6"/>
  <c r="K58" i="6"/>
  <c r="W58" i="6" s="1"/>
  <c r="L58" i="6"/>
  <c r="R58" i="6" s="1"/>
  <c r="H59" i="6"/>
  <c r="I59" i="6"/>
  <c r="J59" i="6"/>
  <c r="K59" i="6"/>
  <c r="L59" i="6"/>
  <c r="H60" i="6"/>
  <c r="I60" i="6"/>
  <c r="O60" i="6" s="1"/>
  <c r="U60" i="6"/>
  <c r="J60" i="6"/>
  <c r="K60" i="6"/>
  <c r="L60" i="6"/>
  <c r="X60" i="6" s="1"/>
  <c r="H61" i="6"/>
  <c r="I61" i="6"/>
  <c r="J61" i="6"/>
  <c r="K61" i="6"/>
  <c r="W61" i="6" s="1"/>
  <c r="L61" i="6"/>
  <c r="L48" i="6"/>
  <c r="K48" i="6"/>
  <c r="J48" i="6"/>
  <c r="I48" i="6"/>
  <c r="H48" i="6"/>
  <c r="L41" i="6"/>
  <c r="X41" i="6" s="1"/>
  <c r="J41" i="6"/>
  <c r="H41" i="6"/>
  <c r="L37" i="6"/>
  <c r="J37" i="6"/>
  <c r="H37" i="6"/>
  <c r="T37" i="6" s="1"/>
  <c r="L35" i="6"/>
  <c r="J35" i="6"/>
  <c r="H35" i="6"/>
  <c r="L34" i="6"/>
  <c r="J34" i="6"/>
  <c r="H34" i="6"/>
  <c r="L16" i="6"/>
  <c r="X16" i="6" s="1"/>
  <c r="J16" i="6"/>
  <c r="H16" i="6"/>
  <c r="L97" i="6"/>
  <c r="K97" i="6"/>
  <c r="J97" i="6"/>
  <c r="V97" i="6" s="1"/>
  <c r="I97" i="6"/>
  <c r="H97" i="6"/>
  <c r="L96" i="6"/>
  <c r="K96" i="6"/>
  <c r="J96" i="6"/>
  <c r="I96" i="6"/>
  <c r="H96" i="6"/>
  <c r="T96" i="6" s="1"/>
  <c r="L95" i="6"/>
  <c r="K95" i="6"/>
  <c r="J95" i="6"/>
  <c r="I95" i="6"/>
  <c r="H95" i="6"/>
  <c r="T95" i="6" s="1"/>
  <c r="L90" i="6"/>
  <c r="K90" i="6"/>
  <c r="J90" i="6"/>
  <c r="I90" i="6"/>
  <c r="H90" i="6"/>
  <c r="L89" i="6"/>
  <c r="K89" i="6"/>
  <c r="W89" i="6" s="1"/>
  <c r="J89" i="6"/>
  <c r="I89" i="6"/>
  <c r="H89" i="6"/>
  <c r="L88" i="6"/>
  <c r="K88" i="6"/>
  <c r="W88" i="6" s="1"/>
  <c r="J88" i="6"/>
  <c r="I88" i="6"/>
  <c r="H88" i="6"/>
  <c r="L87" i="6"/>
  <c r="K87" i="6"/>
  <c r="J87" i="6"/>
  <c r="I87" i="6"/>
  <c r="U87" i="6" s="1"/>
  <c r="H87" i="6"/>
  <c r="L85" i="6"/>
  <c r="K85" i="6"/>
  <c r="J85" i="6"/>
  <c r="I85" i="6"/>
  <c r="U85" i="6" s="1"/>
  <c r="H85" i="6"/>
  <c r="L84" i="6"/>
  <c r="X84" i="6" s="1"/>
  <c r="K84" i="6"/>
  <c r="J84" i="6"/>
  <c r="I84" i="6"/>
  <c r="H84" i="6"/>
  <c r="L80" i="6"/>
  <c r="X80" i="6" s="1"/>
  <c r="K80" i="6"/>
  <c r="J80" i="6"/>
  <c r="I80" i="6"/>
  <c r="H80" i="6"/>
  <c r="L79" i="6"/>
  <c r="X79" i="6" s="1"/>
  <c r="K79" i="6"/>
  <c r="J79" i="6"/>
  <c r="I79" i="6"/>
  <c r="H79" i="6"/>
  <c r="L81" i="6"/>
  <c r="K81" i="6"/>
  <c r="J81" i="6"/>
  <c r="V81" i="6" s="1"/>
  <c r="I81" i="6"/>
  <c r="H81" i="6"/>
  <c r="L77" i="6"/>
  <c r="K77" i="6"/>
  <c r="J77" i="6"/>
  <c r="V77" i="6" s="1"/>
  <c r="I77" i="6"/>
  <c r="H77" i="6"/>
  <c r="L76" i="6"/>
  <c r="K76" i="6"/>
  <c r="J76" i="6"/>
  <c r="I76" i="6"/>
  <c r="H76" i="6"/>
  <c r="T76" i="6" s="1"/>
  <c r="L82" i="6"/>
  <c r="K82" i="6"/>
  <c r="J82" i="6"/>
  <c r="I82" i="6"/>
  <c r="H82" i="6"/>
  <c r="T82" i="6" s="1"/>
  <c r="L75" i="6"/>
  <c r="K75" i="6"/>
  <c r="J75" i="6"/>
  <c r="I75" i="6"/>
  <c r="H75" i="6"/>
  <c r="L67" i="6"/>
  <c r="K67" i="6"/>
  <c r="W67" i="6" s="1"/>
  <c r="J67" i="6"/>
  <c r="I67" i="6"/>
  <c r="H67" i="6"/>
  <c r="L65" i="6"/>
  <c r="K65" i="6"/>
  <c r="W65" i="6" s="1"/>
  <c r="J65" i="6"/>
  <c r="I65" i="6"/>
  <c r="O65" i="6" s="1"/>
  <c r="H65" i="6"/>
  <c r="L64" i="6"/>
  <c r="K64" i="6"/>
  <c r="J64" i="6"/>
  <c r="I64" i="6"/>
  <c r="U64" i="6" s="1"/>
  <c r="H64" i="6"/>
  <c r="L69" i="6"/>
  <c r="K69" i="6"/>
  <c r="J69" i="6"/>
  <c r="I69" i="6"/>
  <c r="U69" i="6" s="1"/>
  <c r="H69" i="6"/>
  <c r="L74" i="6"/>
  <c r="K74" i="6"/>
  <c r="J74" i="6"/>
  <c r="I74" i="6"/>
  <c r="H74" i="6"/>
  <c r="T74" i="6" s="1"/>
  <c r="L73" i="6"/>
  <c r="X73" i="6" s="1"/>
  <c r="K73" i="6"/>
  <c r="J73" i="6"/>
  <c r="I73" i="6"/>
  <c r="H73" i="6"/>
  <c r="L72" i="6"/>
  <c r="X72" i="6" s="1"/>
  <c r="K72" i="6"/>
  <c r="J72" i="6"/>
  <c r="I72" i="6"/>
  <c r="H72" i="6"/>
  <c r="L71" i="6"/>
  <c r="K71" i="6"/>
  <c r="J71" i="6"/>
  <c r="V71" i="6" s="1"/>
  <c r="I71" i="6"/>
  <c r="H71" i="6"/>
  <c r="L78" i="6"/>
  <c r="K78" i="6"/>
  <c r="J78" i="6"/>
  <c r="V78" i="6" s="1"/>
  <c r="I78" i="6"/>
  <c r="H78" i="6"/>
  <c r="L70" i="6"/>
  <c r="K70" i="6"/>
  <c r="J70" i="6"/>
  <c r="I70" i="6"/>
  <c r="H70" i="6"/>
  <c r="T70" i="6" s="1"/>
  <c r="L63" i="6"/>
  <c r="K63" i="6"/>
  <c r="J63" i="6"/>
  <c r="I63" i="6"/>
  <c r="H63" i="6"/>
  <c r="T63" i="6" s="1"/>
  <c r="L68" i="6"/>
  <c r="K68" i="6"/>
  <c r="J68" i="6"/>
  <c r="I68" i="6"/>
  <c r="H68" i="6"/>
  <c r="L66" i="6"/>
  <c r="K66" i="6"/>
  <c r="W66" i="6" s="1"/>
  <c r="J66" i="6"/>
  <c r="I66" i="6"/>
  <c r="H66" i="6"/>
  <c r="L47" i="6"/>
  <c r="K47" i="6"/>
  <c r="W47" i="6" s="1"/>
  <c r="J47" i="6"/>
  <c r="I47" i="6"/>
  <c r="H47" i="6"/>
  <c r="L46" i="6"/>
  <c r="K46" i="6"/>
  <c r="J46" i="6"/>
  <c r="P46" i="6" s="1"/>
  <c r="I46" i="6"/>
  <c r="U46" i="6" s="1"/>
  <c r="H46" i="6"/>
  <c r="L50" i="6"/>
  <c r="K50" i="6"/>
  <c r="J50" i="6"/>
  <c r="I50" i="6"/>
  <c r="U50" i="6" s="1"/>
  <c r="H50" i="6"/>
  <c r="L62" i="6"/>
  <c r="K62" i="6"/>
  <c r="J62" i="6"/>
  <c r="I62" i="6"/>
  <c r="H62" i="6"/>
  <c r="L45" i="6"/>
  <c r="X45" i="6" s="1"/>
  <c r="K45" i="6"/>
  <c r="J45" i="6"/>
  <c r="I45" i="6"/>
  <c r="U45" i="6" s="1"/>
  <c r="H45" i="6"/>
  <c r="L44" i="6"/>
  <c r="X44" i="6" s="1"/>
  <c r="K44" i="6"/>
  <c r="J44" i="6"/>
  <c r="I44" i="6"/>
  <c r="H44" i="6"/>
  <c r="L43" i="6"/>
  <c r="K43" i="6"/>
  <c r="J43" i="6"/>
  <c r="V43" i="6" s="1"/>
  <c r="I43" i="6"/>
  <c r="H43" i="6"/>
  <c r="L27" i="6"/>
  <c r="J27" i="6"/>
  <c r="H27" i="6"/>
  <c r="T27" i="6" s="1"/>
  <c r="L32" i="6"/>
  <c r="J32" i="6"/>
  <c r="H32" i="6"/>
  <c r="L36" i="6"/>
  <c r="J36" i="6"/>
  <c r="H36" i="6"/>
  <c r="L33" i="6"/>
  <c r="X33" i="6" s="1"/>
  <c r="J33" i="6"/>
  <c r="H33" i="6"/>
  <c r="L28" i="6"/>
  <c r="J28" i="6"/>
  <c r="H28" i="6"/>
  <c r="T28" i="6" s="1"/>
  <c r="L24" i="6"/>
  <c r="J24" i="6"/>
  <c r="H24" i="6"/>
  <c r="L23" i="6"/>
  <c r="J23" i="6"/>
  <c r="H23" i="6"/>
  <c r="L17" i="6"/>
  <c r="X17" i="6" s="1"/>
  <c r="J17" i="6"/>
  <c r="H17" i="6"/>
  <c r="L30" i="6"/>
  <c r="J30" i="6"/>
  <c r="H30" i="6"/>
  <c r="T30" i="6" s="1"/>
  <c r="L40" i="6"/>
  <c r="J40" i="6"/>
  <c r="H40" i="6"/>
  <c r="L26" i="6"/>
  <c r="J26" i="6"/>
  <c r="H26" i="6"/>
  <c r="L39" i="6"/>
  <c r="X39" i="6" s="1"/>
  <c r="J39" i="6"/>
  <c r="H39" i="6"/>
  <c r="L25" i="6"/>
  <c r="R25" i="6" s="1"/>
  <c r="J25" i="6"/>
  <c r="H25" i="6"/>
  <c r="T25" i="6" s="1"/>
  <c r="L31" i="6"/>
  <c r="J31" i="6"/>
  <c r="H31" i="6"/>
  <c r="L22" i="6"/>
  <c r="J22" i="6"/>
  <c r="H22" i="6"/>
  <c r="L29" i="6"/>
  <c r="X29" i="6" s="1"/>
  <c r="J29" i="6"/>
  <c r="H29" i="6"/>
  <c r="L18" i="6"/>
  <c r="J18" i="6"/>
  <c r="H18" i="6"/>
  <c r="T18" i="6" s="1"/>
  <c r="L20" i="6"/>
  <c r="J20" i="6"/>
  <c r="V20" i="6" s="1"/>
  <c r="H20" i="6"/>
  <c r="L19" i="6"/>
  <c r="J19" i="6"/>
  <c r="H19" i="6"/>
  <c r="L38" i="6"/>
  <c r="X38" i="6" s="1"/>
  <c r="J38" i="6"/>
  <c r="H38" i="6"/>
  <c r="L21" i="6"/>
  <c r="J21" i="6"/>
  <c r="H21" i="6"/>
  <c r="T21" i="6" s="1"/>
  <c r="L15" i="6"/>
  <c r="J15" i="6"/>
  <c r="H15" i="6"/>
  <c r="L10" i="6"/>
  <c r="J10" i="6"/>
  <c r="H10" i="6"/>
  <c r="L12" i="6"/>
  <c r="X12" i="6" s="1"/>
  <c r="J12" i="6"/>
  <c r="H12" i="6"/>
  <c r="L11" i="6"/>
  <c r="J11" i="6"/>
  <c r="H11" i="6"/>
  <c r="L9" i="6"/>
  <c r="J9" i="6"/>
  <c r="P9" i="6" s="1"/>
  <c r="H9" i="6"/>
  <c r="L8" i="6"/>
  <c r="J8" i="6"/>
  <c r="H8" i="6"/>
  <c r="L7" i="6"/>
  <c r="X7" i="6" s="1"/>
  <c r="J7" i="6"/>
  <c r="H7" i="6"/>
  <c r="L13" i="6"/>
  <c r="X13" i="6" s="1"/>
  <c r="J13" i="6"/>
  <c r="H13" i="6"/>
  <c r="L6" i="6"/>
  <c r="J6" i="6"/>
  <c r="H6" i="6"/>
  <c r="L152" i="5"/>
  <c r="K152" i="5"/>
  <c r="J152" i="5"/>
  <c r="V152" i="5" s="1"/>
  <c r="I152" i="5"/>
  <c r="H152" i="5"/>
  <c r="L150" i="5"/>
  <c r="K150" i="5"/>
  <c r="J150" i="5"/>
  <c r="I150" i="5"/>
  <c r="H150" i="5"/>
  <c r="L149" i="5"/>
  <c r="X149" i="5" s="1"/>
  <c r="K149" i="5"/>
  <c r="J149" i="5"/>
  <c r="I149" i="5"/>
  <c r="L159" i="5"/>
  <c r="K159" i="5"/>
  <c r="J159" i="5"/>
  <c r="I159" i="5"/>
  <c r="H159" i="5"/>
  <c r="T159" i="5" s="1"/>
  <c r="L158" i="5"/>
  <c r="K158" i="5"/>
  <c r="J158" i="5"/>
  <c r="I158" i="5"/>
  <c r="H158" i="5"/>
  <c r="L157" i="5"/>
  <c r="K157" i="5"/>
  <c r="J157" i="5"/>
  <c r="V157" i="5" s="1"/>
  <c r="I157" i="5"/>
  <c r="H157" i="5"/>
  <c r="L155" i="5"/>
  <c r="K155" i="5"/>
  <c r="J155" i="5"/>
  <c r="I155" i="5"/>
  <c r="H155" i="5"/>
  <c r="L154" i="5"/>
  <c r="X154" i="5" s="1"/>
  <c r="K154" i="5"/>
  <c r="J154" i="5"/>
  <c r="I154" i="5"/>
  <c r="H154" i="5"/>
  <c r="L153" i="5"/>
  <c r="K153" i="5"/>
  <c r="J153" i="5"/>
  <c r="I153" i="5"/>
  <c r="U153" i="5" s="1"/>
  <c r="H153" i="5"/>
  <c r="H149" i="5"/>
  <c r="L105" i="5"/>
  <c r="K105" i="5"/>
  <c r="J105" i="5"/>
  <c r="V105" i="5" s="1"/>
  <c r="I105" i="5"/>
  <c r="U105" i="5" s="1"/>
  <c r="H105" i="5"/>
  <c r="T105" i="5" s="1"/>
  <c r="L104" i="5"/>
  <c r="X104" i="5" s="1"/>
  <c r="K104" i="5"/>
  <c r="J104" i="5"/>
  <c r="V104" i="5"/>
  <c r="I104" i="5"/>
  <c r="U104" i="5" s="1"/>
  <c r="H104" i="5"/>
  <c r="T104" i="5" s="1"/>
  <c r="L103" i="5"/>
  <c r="K103" i="5"/>
  <c r="Q103" i="5" s="1"/>
  <c r="J103" i="5"/>
  <c r="V103" i="5" s="1"/>
  <c r="I103" i="5"/>
  <c r="U103" i="5" s="1"/>
  <c r="H103" i="5"/>
  <c r="T103" i="5" s="1"/>
  <c r="L102" i="5"/>
  <c r="K102" i="5"/>
  <c r="J102" i="5"/>
  <c r="V102" i="5"/>
  <c r="I102" i="5"/>
  <c r="U102" i="5" s="1"/>
  <c r="H102" i="5"/>
  <c r="T102" i="5" s="1"/>
  <c r="L101" i="5"/>
  <c r="K101" i="5"/>
  <c r="J101" i="5"/>
  <c r="V101" i="5" s="1"/>
  <c r="I101" i="5"/>
  <c r="U101" i="5" s="1"/>
  <c r="H101" i="5"/>
  <c r="T101" i="5"/>
  <c r="L100" i="5"/>
  <c r="X100" i="5" s="1"/>
  <c r="K100" i="5"/>
  <c r="J100" i="5"/>
  <c r="V100" i="5" s="1"/>
  <c r="I100" i="5"/>
  <c r="U100" i="5"/>
  <c r="H100" i="5"/>
  <c r="T100" i="5" s="1"/>
  <c r="L99" i="5"/>
  <c r="R99" i="5" s="1"/>
  <c r="K99" i="5"/>
  <c r="J99" i="5"/>
  <c r="V99" i="5" s="1"/>
  <c r="I99" i="5"/>
  <c r="U99" i="5" s="1"/>
  <c r="H99" i="5"/>
  <c r="T99" i="5" s="1"/>
  <c r="L98" i="5"/>
  <c r="K98" i="5"/>
  <c r="J98" i="5"/>
  <c r="V98" i="5"/>
  <c r="I98" i="5"/>
  <c r="U98" i="5" s="1"/>
  <c r="H98" i="5"/>
  <c r="T98" i="5" s="1"/>
  <c r="L96" i="5"/>
  <c r="K96" i="5"/>
  <c r="Q96" i="5" s="1"/>
  <c r="J96" i="5"/>
  <c r="V96" i="5" s="1"/>
  <c r="I96" i="5"/>
  <c r="U96" i="5" s="1"/>
  <c r="H96" i="5"/>
  <c r="T96" i="5" s="1"/>
  <c r="L95" i="5"/>
  <c r="K95" i="5"/>
  <c r="J95" i="5"/>
  <c r="V95" i="5"/>
  <c r="I95" i="5"/>
  <c r="U95" i="5" s="1"/>
  <c r="H95" i="5"/>
  <c r="T95" i="5" s="1"/>
  <c r="L94" i="5"/>
  <c r="K94" i="5"/>
  <c r="J94" i="5"/>
  <c r="V94" i="5" s="1"/>
  <c r="I94" i="5"/>
  <c r="U94" i="5" s="1"/>
  <c r="H94" i="5"/>
  <c r="T94" i="5" s="1"/>
  <c r="L93" i="5"/>
  <c r="K93" i="5"/>
  <c r="J93" i="5"/>
  <c r="V93" i="5" s="1"/>
  <c r="I93" i="5"/>
  <c r="U93" i="5" s="1"/>
  <c r="H93" i="5"/>
  <c r="T93" i="5" s="1"/>
  <c r="L92" i="5"/>
  <c r="K92" i="5"/>
  <c r="J92" i="5"/>
  <c r="V92" i="5" s="1"/>
  <c r="I92" i="5"/>
  <c r="U92" i="5" s="1"/>
  <c r="H92" i="5"/>
  <c r="T92" i="5" s="1"/>
  <c r="L91" i="5"/>
  <c r="K91" i="5"/>
  <c r="J91" i="5"/>
  <c r="V91" i="5" s="1"/>
  <c r="I91" i="5"/>
  <c r="U91" i="5" s="1"/>
  <c r="H91" i="5"/>
  <c r="T91" i="5" s="1"/>
  <c r="L90" i="5"/>
  <c r="K90" i="5"/>
  <c r="Q90" i="5" s="1"/>
  <c r="J90" i="5"/>
  <c r="V90" i="5" s="1"/>
  <c r="I90" i="5"/>
  <c r="U90" i="5"/>
  <c r="H90" i="5"/>
  <c r="T90" i="5" s="1"/>
  <c r="L89" i="5"/>
  <c r="K89" i="5"/>
  <c r="J89" i="5"/>
  <c r="V89" i="5" s="1"/>
  <c r="I89" i="5"/>
  <c r="U89" i="5" s="1"/>
  <c r="H89" i="5"/>
  <c r="T89" i="5" s="1"/>
  <c r="L88" i="5"/>
  <c r="K88" i="5"/>
  <c r="J88" i="5"/>
  <c r="V88" i="5" s="1"/>
  <c r="I88" i="5"/>
  <c r="U88" i="5" s="1"/>
  <c r="H88" i="5"/>
  <c r="T88" i="5" s="1"/>
  <c r="L87" i="5"/>
  <c r="K87" i="5"/>
  <c r="J87" i="5"/>
  <c r="V87" i="5" s="1"/>
  <c r="I87" i="5"/>
  <c r="U87" i="5" s="1"/>
  <c r="H87" i="5"/>
  <c r="T87" i="5"/>
  <c r="L84" i="5"/>
  <c r="K84" i="5"/>
  <c r="J84" i="5"/>
  <c r="V84" i="5"/>
  <c r="I84" i="5"/>
  <c r="U84" i="5" s="1"/>
  <c r="H84" i="5"/>
  <c r="T84" i="5" s="1"/>
  <c r="L83" i="5"/>
  <c r="K83" i="5"/>
  <c r="J83" i="5"/>
  <c r="V83" i="5" s="1"/>
  <c r="I83" i="5"/>
  <c r="U83" i="5" s="1"/>
  <c r="H83" i="5"/>
  <c r="T83" i="5" s="1"/>
  <c r="L82" i="5"/>
  <c r="K82" i="5"/>
  <c r="Q82" i="5" s="1"/>
  <c r="J82" i="5"/>
  <c r="V82" i="5" s="1"/>
  <c r="I82" i="5"/>
  <c r="U82" i="5" s="1"/>
  <c r="H82" i="5"/>
  <c r="T82" i="5" s="1"/>
  <c r="L81" i="5"/>
  <c r="K81" i="5"/>
  <c r="J81" i="5"/>
  <c r="V81" i="5"/>
  <c r="I81" i="5"/>
  <c r="U81" i="5" s="1"/>
  <c r="H81" i="5"/>
  <c r="T81" i="5" s="1"/>
  <c r="L80" i="5"/>
  <c r="K80" i="5"/>
  <c r="J80" i="5"/>
  <c r="V80" i="5" s="1"/>
  <c r="I80" i="5"/>
  <c r="U80" i="5" s="1"/>
  <c r="H80" i="5"/>
  <c r="T80" i="5" s="1"/>
  <c r="L79" i="5"/>
  <c r="K79" i="5"/>
  <c r="W79" i="5" s="1"/>
  <c r="J79" i="5"/>
  <c r="V79" i="5" s="1"/>
  <c r="I79" i="5"/>
  <c r="U79" i="5"/>
  <c r="H79" i="5"/>
  <c r="T79" i="5" s="1"/>
  <c r="L77" i="5"/>
  <c r="X77" i="5" s="1"/>
  <c r="K77" i="5"/>
  <c r="J77" i="5"/>
  <c r="V77" i="5" s="1"/>
  <c r="I77" i="5"/>
  <c r="U77" i="5"/>
  <c r="H77" i="5"/>
  <c r="T77" i="5" s="1"/>
  <c r="L76" i="5"/>
  <c r="K76" i="5"/>
  <c r="J76" i="5"/>
  <c r="V76" i="5" s="1"/>
  <c r="I76" i="5"/>
  <c r="U76" i="5" s="1"/>
  <c r="H76" i="5"/>
  <c r="T76" i="5" s="1"/>
  <c r="L75" i="5"/>
  <c r="K75" i="5"/>
  <c r="Q75" i="5" s="1"/>
  <c r="J75" i="5"/>
  <c r="V75" i="5" s="1"/>
  <c r="I75" i="5"/>
  <c r="U75" i="5" s="1"/>
  <c r="H75" i="5"/>
  <c r="T75" i="5" s="1"/>
  <c r="L74" i="5"/>
  <c r="K74" i="5"/>
  <c r="J74" i="5"/>
  <c r="V74" i="5"/>
  <c r="I74" i="5"/>
  <c r="U74" i="5" s="1"/>
  <c r="H74" i="5"/>
  <c r="T74" i="5" s="1"/>
  <c r="L73" i="5"/>
  <c r="K73" i="5"/>
  <c r="J73" i="5"/>
  <c r="V73" i="5" s="1"/>
  <c r="I73" i="5"/>
  <c r="U73" i="5" s="1"/>
  <c r="H73" i="5"/>
  <c r="T73" i="5" s="1"/>
  <c r="L72" i="5"/>
  <c r="K72" i="5"/>
  <c r="Q72" i="5" s="1"/>
  <c r="J72" i="5"/>
  <c r="V72" i="5" s="1"/>
  <c r="I72" i="5"/>
  <c r="U72" i="5"/>
  <c r="H72" i="5"/>
  <c r="T72" i="5" s="1"/>
  <c r="L71" i="5"/>
  <c r="K71" i="5"/>
  <c r="J71" i="5"/>
  <c r="V71" i="5"/>
  <c r="I71" i="5"/>
  <c r="U71" i="5" s="1"/>
  <c r="H71" i="5"/>
  <c r="T71" i="5" s="1"/>
  <c r="L70" i="5"/>
  <c r="K70" i="5"/>
  <c r="J70" i="5"/>
  <c r="V70" i="5" s="1"/>
  <c r="I70" i="5"/>
  <c r="U70" i="5" s="1"/>
  <c r="H70" i="5"/>
  <c r="T70" i="5" s="1"/>
  <c r="L69" i="5"/>
  <c r="K69" i="5"/>
  <c r="Q69" i="5" s="1"/>
  <c r="J69" i="5"/>
  <c r="V69" i="5" s="1"/>
  <c r="I69" i="5"/>
  <c r="U69" i="5"/>
  <c r="H69" i="5"/>
  <c r="T69" i="5" s="1"/>
  <c r="L68" i="5"/>
  <c r="K68" i="5"/>
  <c r="J68" i="5"/>
  <c r="V68" i="5" s="1"/>
  <c r="I68" i="5"/>
  <c r="U68" i="5" s="1"/>
  <c r="H68" i="5"/>
  <c r="T68" i="5" s="1"/>
  <c r="L67" i="5"/>
  <c r="K67" i="5"/>
  <c r="J67" i="5"/>
  <c r="V67" i="5" s="1"/>
  <c r="I67" i="5"/>
  <c r="U67" i="5" s="1"/>
  <c r="H67" i="5"/>
  <c r="T67" i="5" s="1"/>
  <c r="L66" i="5"/>
  <c r="K66" i="5"/>
  <c r="J66" i="5"/>
  <c r="V66" i="5" s="1"/>
  <c r="I66" i="5"/>
  <c r="U66" i="5" s="1"/>
  <c r="H66" i="5"/>
  <c r="T66" i="5" s="1"/>
  <c r="L38" i="5"/>
  <c r="J38" i="5"/>
  <c r="V38" i="5" s="1"/>
  <c r="H38" i="5"/>
  <c r="T38" i="5" s="1"/>
  <c r="L37" i="5"/>
  <c r="R37" i="5" s="1"/>
  <c r="J37" i="5"/>
  <c r="V37" i="5" s="1"/>
  <c r="H37" i="5"/>
  <c r="T37" i="5" s="1"/>
  <c r="L36" i="5"/>
  <c r="J36" i="5"/>
  <c r="V36" i="5" s="1"/>
  <c r="H36" i="5"/>
  <c r="T36" i="5"/>
  <c r="L35" i="5"/>
  <c r="J35" i="5"/>
  <c r="V35" i="5" s="1"/>
  <c r="H35" i="5"/>
  <c r="T35" i="5" s="1"/>
  <c r="L34" i="5"/>
  <c r="J34" i="5"/>
  <c r="V34" i="5" s="1"/>
  <c r="H34" i="5"/>
  <c r="T34" i="5" s="1"/>
  <c r="L33" i="5"/>
  <c r="R33" i="5" s="1"/>
  <c r="J33" i="5"/>
  <c r="V33" i="5" s="1"/>
  <c r="H33" i="5"/>
  <c r="T33" i="5" s="1"/>
  <c r="L32" i="5"/>
  <c r="J32" i="5"/>
  <c r="V32" i="5"/>
  <c r="H32" i="5"/>
  <c r="T32" i="5" s="1"/>
  <c r="L31" i="5"/>
  <c r="J31" i="5"/>
  <c r="V31" i="5" s="1"/>
  <c r="H31" i="5"/>
  <c r="T31" i="5" s="1"/>
  <c r="L30" i="5"/>
  <c r="J30" i="5"/>
  <c r="V30" i="5" s="1"/>
  <c r="H30" i="5"/>
  <c r="T30" i="5" s="1"/>
  <c r="L29" i="5"/>
  <c r="J29" i="5"/>
  <c r="V29" i="5" s="1"/>
  <c r="H29" i="5"/>
  <c r="T29" i="5" s="1"/>
  <c r="L28" i="5"/>
  <c r="J28" i="5"/>
  <c r="V28" i="5" s="1"/>
  <c r="H28" i="5"/>
  <c r="T28" i="5" s="1"/>
  <c r="L27" i="5"/>
  <c r="J27" i="5"/>
  <c r="V27" i="5"/>
  <c r="H27" i="5"/>
  <c r="T27" i="5" s="1"/>
  <c r="L26" i="5"/>
  <c r="R26" i="5" s="1"/>
  <c r="J26" i="5"/>
  <c r="V26" i="5" s="1"/>
  <c r="H26" i="5"/>
  <c r="T26" i="5" s="1"/>
  <c r="L25" i="5"/>
  <c r="J25" i="5"/>
  <c r="V25" i="5" s="1"/>
  <c r="H25" i="5"/>
  <c r="T25" i="5" s="1"/>
  <c r="L24" i="5"/>
  <c r="R24" i="5" s="1"/>
  <c r="J24" i="5"/>
  <c r="V24" i="5" s="1"/>
  <c r="H24" i="5"/>
  <c r="T24" i="5" s="1"/>
  <c r="L23" i="5"/>
  <c r="J23" i="5"/>
  <c r="V23" i="5" s="1"/>
  <c r="H23" i="5"/>
  <c r="T23" i="5" s="1"/>
  <c r="L22" i="5"/>
  <c r="J22" i="5"/>
  <c r="V22" i="5" s="1"/>
  <c r="H22" i="5"/>
  <c r="T22" i="5" s="1"/>
  <c r="L21" i="5"/>
  <c r="J21" i="5"/>
  <c r="V21" i="5" s="1"/>
  <c r="H21" i="5"/>
  <c r="T21" i="5" s="1"/>
  <c r="L20" i="5"/>
  <c r="J20" i="5"/>
  <c r="V20" i="5" s="1"/>
  <c r="H20" i="5"/>
  <c r="T20" i="5" s="1"/>
  <c r="L19" i="5"/>
  <c r="R19" i="5" s="1"/>
  <c r="J19" i="5"/>
  <c r="V19" i="5" s="1"/>
  <c r="H19" i="5"/>
  <c r="T19" i="5" s="1"/>
  <c r="L18" i="5"/>
  <c r="J18" i="5"/>
  <c r="P18" i="5" s="1"/>
  <c r="H18" i="5"/>
  <c r="T18" i="5"/>
  <c r="L17" i="5"/>
  <c r="R17" i="5" s="1"/>
  <c r="J17" i="5"/>
  <c r="V17" i="5" s="1"/>
  <c r="H17" i="5"/>
  <c r="T17" i="5" s="1"/>
  <c r="L16" i="5"/>
  <c r="J16" i="5"/>
  <c r="V16" i="5" s="1"/>
  <c r="H16" i="5"/>
  <c r="T16" i="5" s="1"/>
  <c r="L13" i="5"/>
  <c r="J13" i="5"/>
  <c r="V13" i="5" s="1"/>
  <c r="H13" i="5"/>
  <c r="T13" i="5" s="1"/>
  <c r="L12" i="5"/>
  <c r="J12" i="5"/>
  <c r="V12" i="5" s="1"/>
  <c r="H12" i="5"/>
  <c r="T12" i="5" s="1"/>
  <c r="L11" i="5"/>
  <c r="J11" i="5"/>
  <c r="V11" i="5" s="1"/>
  <c r="H11" i="5"/>
  <c r="T11" i="5"/>
  <c r="L10" i="5"/>
  <c r="J10" i="5"/>
  <c r="V10" i="5" s="1"/>
  <c r="H10" i="5"/>
  <c r="T10" i="5" s="1"/>
  <c r="L9" i="5"/>
  <c r="R9" i="5" s="1"/>
  <c r="J9" i="5"/>
  <c r="V9" i="5"/>
  <c r="H9" i="5"/>
  <c r="T9" i="5" s="1"/>
  <c r="L8" i="5"/>
  <c r="J8" i="5"/>
  <c r="V8" i="5" s="1"/>
  <c r="H8" i="5"/>
  <c r="L7" i="5"/>
  <c r="J7" i="5"/>
  <c r="V7" i="5" s="1"/>
  <c r="H7" i="5"/>
  <c r="T7" i="5"/>
  <c r="L6" i="5"/>
  <c r="R6" i="5" s="1"/>
  <c r="J6" i="5"/>
  <c r="V6" i="5" s="1"/>
  <c r="H6" i="5"/>
  <c r="T6" i="5" s="1"/>
  <c r="I34" i="4"/>
  <c r="K34" i="4"/>
  <c r="R34" i="4" s="1"/>
  <c r="M34" i="4"/>
  <c r="I35" i="4"/>
  <c r="K35" i="4"/>
  <c r="M35" i="4"/>
  <c r="I36" i="4"/>
  <c r="K36" i="4"/>
  <c r="Y36" i="4" s="1"/>
  <c r="M36" i="4"/>
  <c r="I37" i="4"/>
  <c r="K37" i="4"/>
  <c r="M37" i="4"/>
  <c r="M15" i="4"/>
  <c r="K15" i="4"/>
  <c r="R15" i="4" s="1"/>
  <c r="I15" i="4"/>
  <c r="M162" i="4"/>
  <c r="L162" i="4"/>
  <c r="K162" i="4"/>
  <c r="J162" i="4"/>
  <c r="I162" i="4"/>
  <c r="W162" i="4" s="1"/>
  <c r="M161" i="4"/>
  <c r="L161" i="4"/>
  <c r="K161" i="4"/>
  <c r="J161" i="4"/>
  <c r="I161" i="4"/>
  <c r="M160" i="4"/>
  <c r="AA160" i="4" s="1"/>
  <c r="L160" i="4"/>
  <c r="K160" i="4"/>
  <c r="J160" i="4"/>
  <c r="I160" i="4"/>
  <c r="M159" i="4"/>
  <c r="AA159" i="4" s="1"/>
  <c r="L159" i="4"/>
  <c r="Z159" i="4"/>
  <c r="K159" i="4"/>
  <c r="Y159" i="4" s="1"/>
  <c r="J159" i="4"/>
  <c r="X159" i="4" s="1"/>
  <c r="I159" i="4"/>
  <c r="W159" i="4"/>
  <c r="M158" i="4"/>
  <c r="AA158" i="4" s="1"/>
  <c r="L158" i="4"/>
  <c r="Z158" i="4" s="1"/>
  <c r="K158" i="4"/>
  <c r="Y158" i="4" s="1"/>
  <c r="J158" i="4"/>
  <c r="X158" i="4" s="1"/>
  <c r="I158" i="4"/>
  <c r="W158" i="4" s="1"/>
  <c r="M156" i="4"/>
  <c r="AA156" i="4" s="1"/>
  <c r="L156" i="4"/>
  <c r="Z156" i="4" s="1"/>
  <c r="K156" i="4"/>
  <c r="Y156" i="4" s="1"/>
  <c r="J156" i="4"/>
  <c r="X156" i="4" s="1"/>
  <c r="I156" i="4"/>
  <c r="W156" i="4" s="1"/>
  <c r="M152" i="4"/>
  <c r="AA152" i="4" s="1"/>
  <c r="L152" i="4"/>
  <c r="Z152" i="4" s="1"/>
  <c r="K152" i="4"/>
  <c r="Y152" i="4" s="1"/>
  <c r="J152" i="4"/>
  <c r="X152" i="4" s="1"/>
  <c r="I152" i="4"/>
  <c r="W152" i="4" s="1"/>
  <c r="M151" i="4"/>
  <c r="AA151" i="4" s="1"/>
  <c r="L151" i="4"/>
  <c r="Z151" i="4" s="1"/>
  <c r="K151" i="4"/>
  <c r="Y151" i="4" s="1"/>
  <c r="J151" i="4"/>
  <c r="X151" i="4" s="1"/>
  <c r="I151" i="4"/>
  <c r="W151" i="4"/>
  <c r="I150" i="4"/>
  <c r="P150" i="4" s="1"/>
  <c r="M105" i="4"/>
  <c r="L105" i="4"/>
  <c r="K105" i="4"/>
  <c r="J105" i="4"/>
  <c r="I105" i="4"/>
  <c r="M104" i="4"/>
  <c r="T104" i="4" s="1"/>
  <c r="L104" i="4"/>
  <c r="K104" i="4"/>
  <c r="J104" i="4"/>
  <c r="I104" i="4"/>
  <c r="M103" i="4"/>
  <c r="L103" i="4"/>
  <c r="S103" i="4" s="1"/>
  <c r="K103" i="4"/>
  <c r="J103" i="4"/>
  <c r="I103" i="4"/>
  <c r="M102" i="4"/>
  <c r="L102" i="4"/>
  <c r="K102" i="4"/>
  <c r="R102" i="4" s="1"/>
  <c r="J102" i="4"/>
  <c r="I102" i="4"/>
  <c r="M101" i="4"/>
  <c r="L101" i="4"/>
  <c r="K101" i="4"/>
  <c r="J101" i="4"/>
  <c r="Q101" i="4" s="1"/>
  <c r="I101" i="4"/>
  <c r="M100" i="4"/>
  <c r="L100" i="4"/>
  <c r="K100" i="4"/>
  <c r="J100" i="4"/>
  <c r="I100" i="4"/>
  <c r="P100" i="4" s="1"/>
  <c r="M99" i="4"/>
  <c r="L99" i="4"/>
  <c r="K99" i="4"/>
  <c r="J99" i="4"/>
  <c r="I99" i="4"/>
  <c r="M98" i="4"/>
  <c r="T98" i="4" s="1"/>
  <c r="L98" i="4"/>
  <c r="K98" i="4"/>
  <c r="J98" i="4"/>
  <c r="I98" i="4"/>
  <c r="M96" i="4"/>
  <c r="L96" i="4"/>
  <c r="S96" i="4" s="1"/>
  <c r="K96" i="4"/>
  <c r="J96" i="4"/>
  <c r="I96" i="4"/>
  <c r="M95" i="4"/>
  <c r="L95" i="4"/>
  <c r="K95" i="4"/>
  <c r="R95" i="4" s="1"/>
  <c r="J95" i="4"/>
  <c r="I95" i="4"/>
  <c r="M94" i="4"/>
  <c r="L94" i="4"/>
  <c r="K94" i="4"/>
  <c r="J94" i="4"/>
  <c r="Q94" i="4" s="1"/>
  <c r="I94" i="4"/>
  <c r="M93" i="4"/>
  <c r="L93" i="4"/>
  <c r="K93" i="4"/>
  <c r="J93" i="4"/>
  <c r="I93" i="4"/>
  <c r="P93" i="4" s="1"/>
  <c r="M92" i="4"/>
  <c r="L92" i="4"/>
  <c r="K92" i="4"/>
  <c r="J92" i="4"/>
  <c r="I92" i="4"/>
  <c r="M91" i="4"/>
  <c r="T91" i="4" s="1"/>
  <c r="L91" i="4"/>
  <c r="K91" i="4"/>
  <c r="J91" i="4"/>
  <c r="I91" i="4"/>
  <c r="M90" i="4"/>
  <c r="L90" i="4"/>
  <c r="S90" i="4" s="1"/>
  <c r="K90" i="4"/>
  <c r="J90" i="4"/>
  <c r="I90" i="4"/>
  <c r="M89" i="4"/>
  <c r="L89" i="4"/>
  <c r="K89" i="4"/>
  <c r="R89" i="4" s="1"/>
  <c r="J89" i="4"/>
  <c r="I89" i="4"/>
  <c r="M88" i="4"/>
  <c r="L88" i="4"/>
  <c r="K88" i="4"/>
  <c r="J88" i="4"/>
  <c r="Q88" i="4" s="1"/>
  <c r="I88" i="4"/>
  <c r="M87" i="4"/>
  <c r="L87" i="4"/>
  <c r="K87" i="4"/>
  <c r="J87" i="4"/>
  <c r="I87" i="4"/>
  <c r="P87" i="4" s="1"/>
  <c r="M84" i="4"/>
  <c r="L84" i="4"/>
  <c r="K84" i="4"/>
  <c r="J84" i="4"/>
  <c r="I84" i="4"/>
  <c r="M83" i="4"/>
  <c r="T83" i="4" s="1"/>
  <c r="L83" i="4"/>
  <c r="K83" i="4"/>
  <c r="J83" i="4"/>
  <c r="I83" i="4"/>
  <c r="M82" i="4"/>
  <c r="L82" i="4"/>
  <c r="S82" i="4" s="1"/>
  <c r="K82" i="4"/>
  <c r="J82" i="4"/>
  <c r="I82" i="4"/>
  <c r="M81" i="4"/>
  <c r="L81" i="4"/>
  <c r="K81" i="4"/>
  <c r="R81" i="4" s="1"/>
  <c r="J81" i="4"/>
  <c r="I81" i="4"/>
  <c r="M80" i="4"/>
  <c r="L80" i="4"/>
  <c r="K80" i="4"/>
  <c r="J80" i="4"/>
  <c r="Q80" i="4" s="1"/>
  <c r="I80" i="4"/>
  <c r="M79" i="4"/>
  <c r="L79" i="4"/>
  <c r="K79" i="4"/>
  <c r="J79" i="4"/>
  <c r="I79" i="4"/>
  <c r="P79" i="4" s="1"/>
  <c r="M77" i="4"/>
  <c r="L77" i="4"/>
  <c r="K77" i="4"/>
  <c r="J77" i="4"/>
  <c r="I77" i="4"/>
  <c r="M76" i="4"/>
  <c r="T76" i="4" s="1"/>
  <c r="L76" i="4"/>
  <c r="K76" i="4"/>
  <c r="J76" i="4"/>
  <c r="I76" i="4"/>
  <c r="M75" i="4"/>
  <c r="L75" i="4"/>
  <c r="S75" i="4" s="1"/>
  <c r="K75" i="4"/>
  <c r="J75" i="4"/>
  <c r="I75" i="4"/>
  <c r="M74" i="4"/>
  <c r="L74" i="4"/>
  <c r="K74" i="4"/>
  <c r="R74" i="4" s="1"/>
  <c r="J74" i="4"/>
  <c r="I74" i="4"/>
  <c r="M72" i="4"/>
  <c r="L72" i="4"/>
  <c r="K72" i="4"/>
  <c r="J72" i="4"/>
  <c r="Q72" i="4" s="1"/>
  <c r="I72" i="4"/>
  <c r="M71" i="4"/>
  <c r="M73" i="4" s="1"/>
  <c r="L71" i="4"/>
  <c r="L73" i="4" s="1"/>
  <c r="K71" i="4"/>
  <c r="K73" i="4" s="1"/>
  <c r="J71" i="4"/>
  <c r="J73" i="4" s="1"/>
  <c r="I71" i="4"/>
  <c r="I73" i="4" s="1"/>
  <c r="M70" i="4"/>
  <c r="AA70" i="4" s="1"/>
  <c r="L70" i="4"/>
  <c r="K70" i="4"/>
  <c r="J70" i="4"/>
  <c r="Q70" i="4" s="1"/>
  <c r="I70" i="4"/>
  <c r="W70" i="4" s="1"/>
  <c r="M69" i="4"/>
  <c r="L69" i="4"/>
  <c r="K69" i="4"/>
  <c r="J69" i="4"/>
  <c r="Q69" i="4" s="1"/>
  <c r="I69" i="4"/>
  <c r="P69" i="4" s="1"/>
  <c r="M68" i="4"/>
  <c r="AA68" i="4" s="1"/>
  <c r="L68" i="4"/>
  <c r="K68" i="4"/>
  <c r="J68" i="4"/>
  <c r="I68" i="4"/>
  <c r="M67" i="4"/>
  <c r="T67" i="4" s="1"/>
  <c r="L67" i="4"/>
  <c r="S67" i="4" s="1"/>
  <c r="K67" i="4"/>
  <c r="J67" i="4"/>
  <c r="I67" i="4"/>
  <c r="M66" i="4"/>
  <c r="L66" i="4"/>
  <c r="S66" i="4" s="1"/>
  <c r="K66" i="4"/>
  <c r="R66" i="4" s="1"/>
  <c r="J66" i="4"/>
  <c r="I66" i="4"/>
  <c r="W66" i="4" s="1"/>
  <c r="M65" i="4"/>
  <c r="L65" i="4"/>
  <c r="K65" i="4"/>
  <c r="R65" i="4" s="1"/>
  <c r="J65" i="4"/>
  <c r="X65" i="4" s="1"/>
  <c r="I65" i="4"/>
  <c r="M33" i="4"/>
  <c r="K33" i="4"/>
  <c r="I33" i="4"/>
  <c r="P33" i="4" s="1"/>
  <c r="M32" i="4"/>
  <c r="T32" i="4" s="1"/>
  <c r="K32" i="4"/>
  <c r="Y32" i="4" s="1"/>
  <c r="I32" i="4"/>
  <c r="M31" i="4"/>
  <c r="K31" i="4"/>
  <c r="I31" i="4"/>
  <c r="M30" i="4"/>
  <c r="T30" i="4" s="1"/>
  <c r="K30" i="4"/>
  <c r="Y30" i="4" s="1"/>
  <c r="I30" i="4"/>
  <c r="M29" i="4"/>
  <c r="K29" i="4"/>
  <c r="I29" i="4"/>
  <c r="M28" i="4"/>
  <c r="T28" i="4" s="1"/>
  <c r="K28" i="4"/>
  <c r="R28" i="4" s="1"/>
  <c r="I28" i="4"/>
  <c r="M26" i="4"/>
  <c r="T26" i="4" s="1"/>
  <c r="K26" i="4"/>
  <c r="I26" i="4"/>
  <c r="M25" i="4"/>
  <c r="T25" i="4" s="1"/>
  <c r="K25" i="4"/>
  <c r="R25" i="4" s="1"/>
  <c r="I25" i="4"/>
  <c r="M24" i="4"/>
  <c r="K24" i="4"/>
  <c r="I24" i="4"/>
  <c r="P24" i="4" s="1"/>
  <c r="M23" i="4"/>
  <c r="T23" i="4" s="1"/>
  <c r="K23" i="4"/>
  <c r="Y23" i="4" s="1"/>
  <c r="I23" i="4"/>
  <c r="M22" i="4"/>
  <c r="K22" i="4"/>
  <c r="I22" i="4"/>
  <c r="M21" i="4"/>
  <c r="T21" i="4" s="1"/>
  <c r="K21" i="4"/>
  <c r="R21" i="4" s="1"/>
  <c r="I21" i="4"/>
  <c r="M20" i="4"/>
  <c r="K20" i="4"/>
  <c r="I20" i="4"/>
  <c r="M19" i="4"/>
  <c r="T19" i="4" s="1"/>
  <c r="K19" i="4"/>
  <c r="Y19" i="4" s="1"/>
  <c r="I19" i="4"/>
  <c r="M18" i="4"/>
  <c r="T18" i="4" s="1"/>
  <c r="K18" i="4"/>
  <c r="I18" i="4"/>
  <c r="M17" i="4"/>
  <c r="T17" i="4" s="1"/>
  <c r="K17" i="4"/>
  <c r="R17" i="4" s="1"/>
  <c r="I17" i="4"/>
  <c r="M16" i="4"/>
  <c r="K16" i="4"/>
  <c r="I16" i="4"/>
  <c r="P16" i="4" s="1"/>
  <c r="M13" i="4"/>
  <c r="T13" i="4" s="1"/>
  <c r="K13" i="4"/>
  <c r="R13" i="4" s="1"/>
  <c r="I13" i="4"/>
  <c r="M12" i="4"/>
  <c r="K12" i="4"/>
  <c r="I12" i="4"/>
  <c r="M11" i="4"/>
  <c r="T11" i="4" s="1"/>
  <c r="K11" i="4"/>
  <c r="R11" i="4" s="1"/>
  <c r="I11" i="4"/>
  <c r="M10" i="4"/>
  <c r="K10" i="4"/>
  <c r="I10" i="4"/>
  <c r="M9" i="4"/>
  <c r="T9" i="4" s="1"/>
  <c r="K9" i="4"/>
  <c r="Y9" i="4" s="1"/>
  <c r="I9" i="4"/>
  <c r="M8" i="4"/>
  <c r="T8" i="4" s="1"/>
  <c r="K8" i="4"/>
  <c r="I8" i="4"/>
  <c r="M7" i="4"/>
  <c r="T7" i="4" s="1"/>
  <c r="K7" i="4"/>
  <c r="R7" i="4" s="1"/>
  <c r="I7" i="4"/>
  <c r="M6" i="4"/>
  <c r="K6" i="4"/>
  <c r="I6" i="4"/>
  <c r="P6" i="4" s="1"/>
  <c r="M12" i="2"/>
  <c r="T12" i="2" s="1"/>
  <c r="K12" i="2"/>
  <c r="Y12" i="2" s="1"/>
  <c r="I12" i="2"/>
  <c r="W12" i="2" s="1"/>
  <c r="M89" i="3"/>
  <c r="T89" i="3" s="1"/>
  <c r="L89" i="3"/>
  <c r="K89" i="3"/>
  <c r="J89" i="3"/>
  <c r="X89" i="3" s="1"/>
  <c r="I89" i="3"/>
  <c r="M88" i="3"/>
  <c r="L88" i="3"/>
  <c r="K88" i="3"/>
  <c r="J88" i="3"/>
  <c r="I88" i="3"/>
  <c r="P88" i="3" s="1"/>
  <c r="M87" i="3"/>
  <c r="T87" i="3" s="1"/>
  <c r="L87" i="3"/>
  <c r="Z87" i="3" s="1"/>
  <c r="K87" i="3"/>
  <c r="R87" i="3" s="1"/>
  <c r="J87" i="3"/>
  <c r="I87" i="3"/>
  <c r="M86" i="3"/>
  <c r="AA86" i="3" s="1"/>
  <c r="L86" i="3"/>
  <c r="K86" i="3"/>
  <c r="J86" i="3"/>
  <c r="I86" i="3"/>
  <c r="M85" i="3"/>
  <c r="L85" i="3"/>
  <c r="S85" i="3" s="1"/>
  <c r="K85" i="3"/>
  <c r="R85" i="3" s="1"/>
  <c r="J85" i="3"/>
  <c r="X85" i="3" s="1"/>
  <c r="I85" i="3"/>
  <c r="W85" i="3" s="1"/>
  <c r="M83" i="3"/>
  <c r="L83" i="3"/>
  <c r="K83" i="3"/>
  <c r="R83" i="3" s="1"/>
  <c r="J83" i="3"/>
  <c r="I83" i="3"/>
  <c r="M82" i="3"/>
  <c r="L82" i="3"/>
  <c r="K82" i="3"/>
  <c r="J82" i="3"/>
  <c r="Q82" i="3" s="1"/>
  <c r="I82" i="3"/>
  <c r="W82" i="3" s="1"/>
  <c r="M81" i="3"/>
  <c r="AA81" i="3" s="1"/>
  <c r="L81" i="3"/>
  <c r="K81" i="3"/>
  <c r="J81" i="3"/>
  <c r="I81" i="3"/>
  <c r="P81" i="3" s="1"/>
  <c r="I80" i="3"/>
  <c r="M78" i="3"/>
  <c r="L78" i="3"/>
  <c r="Z78" i="3" s="1"/>
  <c r="K78" i="3"/>
  <c r="Y78" i="3" s="1"/>
  <c r="J78" i="3"/>
  <c r="I78" i="3"/>
  <c r="W78" i="3" s="1"/>
  <c r="M77" i="3"/>
  <c r="T77" i="3" s="1"/>
  <c r="L77" i="3"/>
  <c r="Z77" i="3" s="1"/>
  <c r="K77" i="3"/>
  <c r="R77" i="3" s="1"/>
  <c r="J77" i="3"/>
  <c r="I77" i="3"/>
  <c r="M76" i="3"/>
  <c r="AA76" i="3" s="1"/>
  <c r="L76" i="3"/>
  <c r="K76" i="3"/>
  <c r="J76" i="3"/>
  <c r="X76" i="3" s="1"/>
  <c r="I76" i="3"/>
  <c r="M75" i="3"/>
  <c r="L75" i="3"/>
  <c r="Z75" i="3" s="1"/>
  <c r="K75" i="3"/>
  <c r="Y75" i="3" s="1"/>
  <c r="J75" i="3"/>
  <c r="X75" i="3" s="1"/>
  <c r="I75" i="3"/>
  <c r="M74" i="3"/>
  <c r="L74" i="3"/>
  <c r="K74" i="3"/>
  <c r="Y74" i="3" s="1"/>
  <c r="J74" i="3"/>
  <c r="Q74" i="3" s="1"/>
  <c r="I74" i="3"/>
  <c r="M73" i="3"/>
  <c r="L73" i="3"/>
  <c r="S73" i="3" s="1"/>
  <c r="K73" i="3"/>
  <c r="J73" i="3"/>
  <c r="X73" i="3" s="1"/>
  <c r="I73" i="3"/>
  <c r="P73" i="3" s="1"/>
  <c r="M72" i="3"/>
  <c r="L72" i="3"/>
  <c r="S72" i="3" s="1"/>
  <c r="K72" i="3"/>
  <c r="J72" i="3"/>
  <c r="I72" i="3"/>
  <c r="P72" i="3" s="1"/>
  <c r="M71" i="3"/>
  <c r="L71" i="3"/>
  <c r="K71" i="3"/>
  <c r="R71" i="3" s="1"/>
  <c r="J71" i="3"/>
  <c r="I71" i="3"/>
  <c r="M70" i="3"/>
  <c r="T70" i="3" s="1"/>
  <c r="L70" i="3"/>
  <c r="S70" i="3" s="1"/>
  <c r="K70" i="3"/>
  <c r="J70" i="3"/>
  <c r="I70" i="3"/>
  <c r="M69" i="3"/>
  <c r="L69" i="3"/>
  <c r="Z69" i="3" s="1"/>
  <c r="K69" i="3"/>
  <c r="Y69" i="3" s="1"/>
  <c r="J69" i="3"/>
  <c r="I69" i="3"/>
  <c r="M68" i="3"/>
  <c r="L68" i="3"/>
  <c r="K68" i="3"/>
  <c r="R68" i="3" s="1"/>
  <c r="J68" i="3"/>
  <c r="X68" i="3" s="1"/>
  <c r="I68" i="3"/>
  <c r="W68" i="3" s="1"/>
  <c r="M67" i="3"/>
  <c r="L67" i="3"/>
  <c r="K67" i="3"/>
  <c r="J67" i="3"/>
  <c r="Q67" i="3" s="1"/>
  <c r="I67" i="3"/>
  <c r="M66" i="3"/>
  <c r="L66" i="3"/>
  <c r="S66" i="3" s="1"/>
  <c r="K66" i="3"/>
  <c r="J66" i="3"/>
  <c r="Q66" i="3" s="1"/>
  <c r="I66" i="3"/>
  <c r="W66" i="3" s="1"/>
  <c r="M65" i="3"/>
  <c r="T65" i="3" s="1"/>
  <c r="L65" i="3"/>
  <c r="K65" i="3"/>
  <c r="J65" i="3"/>
  <c r="I65" i="3"/>
  <c r="M64" i="3"/>
  <c r="AA64" i="3" s="1"/>
  <c r="L64" i="3"/>
  <c r="K64" i="3"/>
  <c r="J64" i="3"/>
  <c r="Q64" i="3" s="1"/>
  <c r="I64" i="3"/>
  <c r="P64" i="3" s="1"/>
  <c r="M63" i="3"/>
  <c r="L63" i="3"/>
  <c r="Z63" i="3" s="1"/>
  <c r="K63" i="3"/>
  <c r="Y63" i="3" s="1"/>
  <c r="J63" i="3"/>
  <c r="I63" i="3"/>
  <c r="P63" i="3" s="1"/>
  <c r="M62" i="3"/>
  <c r="L62" i="3"/>
  <c r="K62" i="3"/>
  <c r="Y62" i="3" s="1"/>
  <c r="J62" i="3"/>
  <c r="Q62" i="3" s="1"/>
  <c r="I62" i="3"/>
  <c r="M61" i="3"/>
  <c r="L61" i="3"/>
  <c r="K61" i="3"/>
  <c r="J61" i="3"/>
  <c r="X61" i="3" s="1"/>
  <c r="I61" i="3"/>
  <c r="P61" i="3" s="1"/>
  <c r="M60" i="3"/>
  <c r="L60" i="3"/>
  <c r="K60" i="3"/>
  <c r="J60" i="3"/>
  <c r="I60" i="3"/>
  <c r="P60" i="3" s="1"/>
  <c r="M59" i="3"/>
  <c r="T59" i="3" s="1"/>
  <c r="L59" i="3"/>
  <c r="K59" i="3"/>
  <c r="Y59" i="3" s="1"/>
  <c r="J59" i="3"/>
  <c r="Q59" i="3" s="1"/>
  <c r="I59" i="3"/>
  <c r="M58" i="3"/>
  <c r="T58" i="3" s="1"/>
  <c r="L58" i="3"/>
  <c r="S58" i="3" s="1"/>
  <c r="K58" i="3"/>
  <c r="J58" i="3"/>
  <c r="Q58" i="3" s="1"/>
  <c r="I58" i="3"/>
  <c r="M57" i="3"/>
  <c r="L57" i="3"/>
  <c r="Z57" i="3" s="1"/>
  <c r="K57" i="3"/>
  <c r="Y57" i="3" s="1"/>
  <c r="J57" i="3"/>
  <c r="I57" i="3"/>
  <c r="P57" i="3" s="1"/>
  <c r="M56" i="3"/>
  <c r="L56" i="3"/>
  <c r="S56" i="3" s="1"/>
  <c r="K56" i="3"/>
  <c r="R56" i="3" s="1"/>
  <c r="J56" i="3"/>
  <c r="X56" i="3" s="1"/>
  <c r="I56" i="3"/>
  <c r="M55" i="3"/>
  <c r="T55" i="3" s="1"/>
  <c r="L55" i="3"/>
  <c r="K55" i="3"/>
  <c r="J55" i="3"/>
  <c r="Q55" i="3" s="1"/>
  <c r="I55" i="3"/>
  <c r="M54" i="3"/>
  <c r="L54" i="3"/>
  <c r="Z54" i="3" s="1"/>
  <c r="K54" i="3"/>
  <c r="R54" i="3" s="1"/>
  <c r="J54" i="3"/>
  <c r="Q54" i="3" s="1"/>
  <c r="I54" i="3"/>
  <c r="W54" i="3" s="1"/>
  <c r="M53" i="3"/>
  <c r="T53" i="3" s="1"/>
  <c r="L53" i="3"/>
  <c r="K53" i="3"/>
  <c r="R53" i="3" s="1"/>
  <c r="J53" i="3"/>
  <c r="I53" i="3"/>
  <c r="M52" i="3"/>
  <c r="AA52" i="3" s="1"/>
  <c r="L52" i="3"/>
  <c r="K52" i="3"/>
  <c r="Y52" i="3" s="1"/>
  <c r="J52" i="3"/>
  <c r="Q52" i="3" s="1"/>
  <c r="I52" i="3"/>
  <c r="M51" i="3"/>
  <c r="L51" i="3"/>
  <c r="S51" i="3" s="1"/>
  <c r="K51" i="3"/>
  <c r="Y51" i="3" s="1"/>
  <c r="J51" i="3"/>
  <c r="Q51" i="3" s="1"/>
  <c r="I51" i="3"/>
  <c r="M50" i="3"/>
  <c r="L50" i="3"/>
  <c r="K50" i="3"/>
  <c r="Y50" i="3" s="1"/>
  <c r="J50" i="3"/>
  <c r="Q50" i="3" s="1"/>
  <c r="I50" i="3"/>
  <c r="M49" i="3"/>
  <c r="L49" i="3"/>
  <c r="Z49" i="3" s="1"/>
  <c r="K49" i="3"/>
  <c r="J49" i="3"/>
  <c r="Q49" i="3" s="1"/>
  <c r="I49" i="3"/>
  <c r="P49" i="3" s="1"/>
  <c r="M48" i="3"/>
  <c r="L48" i="3"/>
  <c r="Z48" i="3" s="1"/>
  <c r="K48" i="3"/>
  <c r="J48" i="3"/>
  <c r="I48" i="3"/>
  <c r="P48" i="3" s="1"/>
  <c r="M47" i="3"/>
  <c r="L47" i="3"/>
  <c r="K47" i="3"/>
  <c r="R47" i="3" s="1"/>
  <c r="J47" i="3"/>
  <c r="I47" i="3"/>
  <c r="P47" i="3" s="1"/>
  <c r="M46" i="3"/>
  <c r="T46" i="3" s="1"/>
  <c r="L46" i="3"/>
  <c r="S46" i="3" s="1"/>
  <c r="K46" i="3"/>
  <c r="J46" i="3"/>
  <c r="I46" i="3"/>
  <c r="M45" i="3"/>
  <c r="L45" i="3"/>
  <c r="Z45" i="3" s="1"/>
  <c r="K45" i="3"/>
  <c r="Y45" i="3" s="1"/>
  <c r="J45" i="3"/>
  <c r="I45" i="3"/>
  <c r="P45" i="3" s="1"/>
  <c r="M44" i="3"/>
  <c r="L44" i="3"/>
  <c r="S44" i="3" s="1"/>
  <c r="K44" i="3"/>
  <c r="R44" i="3" s="1"/>
  <c r="J44" i="3"/>
  <c r="Q44" i="3" s="1"/>
  <c r="I44" i="3"/>
  <c r="M43" i="3"/>
  <c r="L43" i="3"/>
  <c r="K43" i="3"/>
  <c r="J43" i="3"/>
  <c r="Q43" i="3" s="1"/>
  <c r="I43" i="3"/>
  <c r="M41" i="3"/>
  <c r="L41" i="3"/>
  <c r="S41" i="3" s="1"/>
  <c r="K41" i="3"/>
  <c r="J41" i="3"/>
  <c r="X41" i="3" s="1"/>
  <c r="I41" i="3"/>
  <c r="P41" i="3" s="1"/>
  <c r="M40" i="3"/>
  <c r="M42" i="3" s="1"/>
  <c r="L40" i="3"/>
  <c r="L42" i="3" s="1"/>
  <c r="K40" i="3"/>
  <c r="J40" i="3"/>
  <c r="I40" i="3"/>
  <c r="M39" i="3"/>
  <c r="T39" i="3" s="1"/>
  <c r="L39" i="3"/>
  <c r="Z39" i="3" s="1"/>
  <c r="K39" i="3"/>
  <c r="J39" i="3"/>
  <c r="Q39" i="3" s="1"/>
  <c r="I39" i="3"/>
  <c r="P39" i="3" s="1"/>
  <c r="M38" i="3"/>
  <c r="AA38" i="3" s="1"/>
  <c r="L38" i="3"/>
  <c r="Z38" i="3" s="1"/>
  <c r="K38" i="3"/>
  <c r="R38" i="3" s="1"/>
  <c r="J38" i="3"/>
  <c r="I38" i="3"/>
  <c r="P38" i="3" s="1"/>
  <c r="M37" i="3"/>
  <c r="L37" i="3"/>
  <c r="K37" i="3"/>
  <c r="Y37" i="3" s="1"/>
  <c r="J37" i="3"/>
  <c r="I37" i="3"/>
  <c r="M36" i="3"/>
  <c r="L36" i="3"/>
  <c r="K36" i="3"/>
  <c r="R36" i="3" s="1"/>
  <c r="J36" i="3"/>
  <c r="X36" i="3" s="1"/>
  <c r="I36" i="3"/>
  <c r="W36" i="3" s="1"/>
  <c r="M34" i="3"/>
  <c r="K34" i="3"/>
  <c r="R34" i="3" s="1"/>
  <c r="I34" i="3"/>
  <c r="M33" i="3"/>
  <c r="K33" i="3"/>
  <c r="I33" i="3"/>
  <c r="M32" i="3"/>
  <c r="K32" i="3"/>
  <c r="R32" i="3" s="1"/>
  <c r="I32" i="3"/>
  <c r="W32" i="3" s="1"/>
  <c r="M31" i="3"/>
  <c r="K31" i="3"/>
  <c r="R31" i="3" s="1"/>
  <c r="I31" i="3"/>
  <c r="W31" i="3" s="1"/>
  <c r="M30" i="3"/>
  <c r="K30" i="3"/>
  <c r="R30" i="3" s="1"/>
  <c r="I30" i="3"/>
  <c r="M29" i="3"/>
  <c r="K29" i="3"/>
  <c r="R29" i="3" s="1"/>
  <c r="I29" i="3"/>
  <c r="M28" i="3"/>
  <c r="K28" i="3"/>
  <c r="R28" i="3" s="1"/>
  <c r="I28" i="3"/>
  <c r="M27" i="3"/>
  <c r="K27" i="3"/>
  <c r="R27" i="3" s="1"/>
  <c r="I27" i="3"/>
  <c r="M26" i="3"/>
  <c r="K26" i="3"/>
  <c r="I26" i="3"/>
  <c r="M25" i="3"/>
  <c r="K25" i="3"/>
  <c r="Y25" i="3" s="1"/>
  <c r="I25" i="3"/>
  <c r="P25" i="3" s="1"/>
  <c r="M24" i="3"/>
  <c r="K24" i="3"/>
  <c r="R24" i="3" s="1"/>
  <c r="I24" i="3"/>
  <c r="W24" i="3" s="1"/>
  <c r="M23" i="3"/>
  <c r="K23" i="3"/>
  <c r="Y23" i="3" s="1"/>
  <c r="I23" i="3"/>
  <c r="W23" i="3" s="1"/>
  <c r="M22" i="3"/>
  <c r="K22" i="3"/>
  <c r="R22" i="3" s="1"/>
  <c r="I22" i="3"/>
  <c r="M21" i="3"/>
  <c r="K21" i="3"/>
  <c r="I21" i="3"/>
  <c r="M20" i="3"/>
  <c r="K20" i="3"/>
  <c r="R20" i="3" s="1"/>
  <c r="I20" i="3"/>
  <c r="M19" i="3"/>
  <c r="K19" i="3"/>
  <c r="R19" i="3" s="1"/>
  <c r="I19" i="3"/>
  <c r="W19" i="3" s="1"/>
  <c r="M18" i="3"/>
  <c r="K18" i="3"/>
  <c r="I18" i="3"/>
  <c r="M17" i="3"/>
  <c r="K17" i="3"/>
  <c r="R17" i="3" s="1"/>
  <c r="I17" i="3"/>
  <c r="M16" i="3"/>
  <c r="K16" i="3"/>
  <c r="R16" i="3" s="1"/>
  <c r="I16" i="3"/>
  <c r="W16" i="3" s="1"/>
  <c r="M15" i="3"/>
  <c r="K15" i="3"/>
  <c r="Y15" i="3" s="1"/>
  <c r="I15" i="3"/>
  <c r="M14" i="3"/>
  <c r="K14" i="3"/>
  <c r="R14" i="3" s="1"/>
  <c r="I14" i="3"/>
  <c r="M12" i="3"/>
  <c r="K12" i="3"/>
  <c r="Y12" i="3" s="1"/>
  <c r="I12" i="3"/>
  <c r="M11" i="3"/>
  <c r="K11" i="3"/>
  <c r="R11" i="3" s="1"/>
  <c r="I11" i="3"/>
  <c r="M10" i="3"/>
  <c r="AA10" i="3" s="1"/>
  <c r="K10" i="3"/>
  <c r="Y10" i="3" s="1"/>
  <c r="I10" i="3"/>
  <c r="M9" i="3"/>
  <c r="K9" i="3"/>
  <c r="I9" i="3"/>
  <c r="M8" i="3"/>
  <c r="K8" i="3"/>
  <c r="Y8" i="3" s="1"/>
  <c r="I8" i="3"/>
  <c r="W8" i="3" s="1"/>
  <c r="M7" i="3"/>
  <c r="K7" i="3"/>
  <c r="R7" i="3" s="1"/>
  <c r="I7" i="3"/>
  <c r="P7" i="3" s="1"/>
  <c r="M6" i="3"/>
  <c r="K6" i="3"/>
  <c r="Y6" i="3" s="1"/>
  <c r="I6" i="3"/>
  <c r="N117" i="1"/>
  <c r="AD117" i="1"/>
  <c r="M117" i="1"/>
  <c r="AC117" i="1" s="1"/>
  <c r="L117" i="1"/>
  <c r="T117" i="1" s="1"/>
  <c r="AB117" i="1"/>
  <c r="K117" i="1"/>
  <c r="AA117" i="1" s="1"/>
  <c r="J117" i="1"/>
  <c r="Z117" i="1" s="1"/>
  <c r="J114" i="1"/>
  <c r="Z114" i="1" s="1"/>
  <c r="K114" i="1"/>
  <c r="AA114" i="1" s="1"/>
  <c r="L114" i="1"/>
  <c r="AB114" i="1" s="1"/>
  <c r="M114" i="1"/>
  <c r="U114" i="1" s="1"/>
  <c r="N114" i="1"/>
  <c r="AD114" i="1" s="1"/>
  <c r="J115" i="1"/>
  <c r="Z115" i="1" s="1"/>
  <c r="K115" i="1"/>
  <c r="L115" i="1"/>
  <c r="AB115" i="1" s="1"/>
  <c r="M115" i="1"/>
  <c r="AC115" i="1" s="1"/>
  <c r="N115" i="1"/>
  <c r="AD115" i="1" s="1"/>
  <c r="J116" i="1"/>
  <c r="Z116" i="1" s="1"/>
  <c r="K116" i="1"/>
  <c r="AA116" i="1" s="1"/>
  <c r="L116" i="1"/>
  <c r="AB116" i="1"/>
  <c r="M116" i="1"/>
  <c r="AC116" i="1" s="1"/>
  <c r="N116" i="1"/>
  <c r="AD116" i="1" s="1"/>
  <c r="N113" i="1"/>
  <c r="V113" i="1" s="1"/>
  <c r="M113" i="1"/>
  <c r="AC113" i="1" s="1"/>
  <c r="L113" i="1"/>
  <c r="AB113" i="1" s="1"/>
  <c r="K113" i="1"/>
  <c r="AA113" i="1" s="1"/>
  <c r="J113" i="1"/>
  <c r="Z113" i="1" s="1"/>
  <c r="M89" i="2"/>
  <c r="AA89" i="2" s="1"/>
  <c r="L89" i="2"/>
  <c r="Z89" i="2" s="1"/>
  <c r="K89" i="2"/>
  <c r="Y89" i="2" s="1"/>
  <c r="J89" i="2"/>
  <c r="X89" i="2" s="1"/>
  <c r="I89" i="2"/>
  <c r="P89" i="2" s="1"/>
  <c r="W89" i="2"/>
  <c r="J86" i="2"/>
  <c r="X86" i="2" s="1"/>
  <c r="K86" i="2"/>
  <c r="Y86" i="2" s="1"/>
  <c r="L86" i="2"/>
  <c r="Z86" i="2" s="1"/>
  <c r="M86" i="2"/>
  <c r="AA86" i="2" s="1"/>
  <c r="J87" i="2"/>
  <c r="X87" i="2" s="1"/>
  <c r="K87" i="2"/>
  <c r="Y87" i="2" s="1"/>
  <c r="L87" i="2"/>
  <c r="Z87" i="2" s="1"/>
  <c r="M87" i="2"/>
  <c r="AA87" i="2" s="1"/>
  <c r="J88" i="2"/>
  <c r="Q88" i="2" s="1"/>
  <c r="K88" i="2"/>
  <c r="Y88" i="2" s="1"/>
  <c r="L88" i="2"/>
  <c r="Z88" i="2" s="1"/>
  <c r="M88" i="2"/>
  <c r="AA88" i="2" s="1"/>
  <c r="M85" i="2"/>
  <c r="AA85" i="2" s="1"/>
  <c r="L85" i="2"/>
  <c r="Z85" i="2" s="1"/>
  <c r="K85" i="2"/>
  <c r="Y85" i="2"/>
  <c r="J85" i="2"/>
  <c r="X85" i="2" s="1"/>
  <c r="I86" i="2"/>
  <c r="W86" i="2" s="1"/>
  <c r="I87" i="2"/>
  <c r="P87" i="2" s="1"/>
  <c r="I88" i="2"/>
  <c r="W88" i="2" s="1"/>
  <c r="I85" i="2"/>
  <c r="W85" i="2" s="1"/>
  <c r="I63" i="2"/>
  <c r="J63" i="2"/>
  <c r="K63" i="2"/>
  <c r="Y63" i="2" s="1"/>
  <c r="L63" i="2"/>
  <c r="S63" i="2" s="1"/>
  <c r="M63" i="2"/>
  <c r="I64" i="2"/>
  <c r="W64" i="2" s="1"/>
  <c r="J64" i="2"/>
  <c r="K64" i="2"/>
  <c r="L64" i="2"/>
  <c r="Z64" i="2" s="1"/>
  <c r="M64" i="2"/>
  <c r="I65" i="2"/>
  <c r="J65" i="2"/>
  <c r="Q65" i="2" s="1"/>
  <c r="K65" i="2"/>
  <c r="L65" i="2"/>
  <c r="M65" i="2"/>
  <c r="AA65" i="2" s="1"/>
  <c r="I66" i="2"/>
  <c r="J66" i="2"/>
  <c r="K66" i="2"/>
  <c r="R66" i="2" s="1"/>
  <c r="L66" i="2"/>
  <c r="Z66" i="2" s="1"/>
  <c r="M66" i="2"/>
  <c r="I67" i="2"/>
  <c r="W67" i="2" s="1"/>
  <c r="J67" i="2"/>
  <c r="K67" i="2"/>
  <c r="L67" i="2"/>
  <c r="S67" i="2" s="1"/>
  <c r="M67" i="2"/>
  <c r="I68" i="2"/>
  <c r="J68" i="2"/>
  <c r="Q68" i="2" s="1"/>
  <c r="K68" i="2"/>
  <c r="R68" i="2" s="1"/>
  <c r="L68" i="2"/>
  <c r="M68" i="2"/>
  <c r="AA68" i="2" s="1"/>
  <c r="I69" i="2"/>
  <c r="P69" i="2" s="1"/>
  <c r="J69" i="2"/>
  <c r="K69" i="2"/>
  <c r="Y69" i="2" s="1"/>
  <c r="L69" i="2"/>
  <c r="M69" i="2"/>
  <c r="I70" i="2"/>
  <c r="P70" i="2" s="1"/>
  <c r="J70" i="2"/>
  <c r="K70" i="2"/>
  <c r="L70" i="2"/>
  <c r="Z70" i="2" s="1"/>
  <c r="M70" i="2"/>
  <c r="P66" i="2"/>
  <c r="W66" i="2"/>
  <c r="X65" i="2"/>
  <c r="R64" i="2"/>
  <c r="Y64" i="2"/>
  <c r="T10" i="3"/>
  <c r="Y22" i="3"/>
  <c r="Y30" i="3"/>
  <c r="S39" i="3"/>
  <c r="Q41" i="3"/>
  <c r="R61" i="3"/>
  <c r="Y61" i="3"/>
  <c r="P71" i="3"/>
  <c r="W71" i="3"/>
  <c r="R82" i="3"/>
  <c r="Y82" i="3"/>
  <c r="P85" i="3"/>
  <c r="Q88" i="3"/>
  <c r="X88" i="3"/>
  <c r="AA89" i="3"/>
  <c r="N21" i="6"/>
  <c r="P38" i="6"/>
  <c r="V38" i="6"/>
  <c r="R19" i="6"/>
  <c r="X19" i="6"/>
  <c r="P29" i="6"/>
  <c r="V29" i="6"/>
  <c r="R22" i="6"/>
  <c r="X22" i="6"/>
  <c r="N25" i="6"/>
  <c r="P39" i="6"/>
  <c r="V39" i="6"/>
  <c r="R26" i="6"/>
  <c r="X26" i="6"/>
  <c r="N30" i="6"/>
  <c r="P17" i="6"/>
  <c r="V17" i="6"/>
  <c r="R23" i="6"/>
  <c r="X23" i="6"/>
  <c r="N28" i="6"/>
  <c r="P33" i="6"/>
  <c r="V33" i="6"/>
  <c r="R36" i="6"/>
  <c r="X36" i="6"/>
  <c r="N27" i="6"/>
  <c r="O43" i="6"/>
  <c r="U43" i="6"/>
  <c r="N44" i="6"/>
  <c r="T44" i="6"/>
  <c r="R44" i="6"/>
  <c r="Q45" i="6"/>
  <c r="W45" i="6"/>
  <c r="P62" i="6"/>
  <c r="V62" i="6"/>
  <c r="O50" i="6"/>
  <c r="N46" i="6"/>
  <c r="T46" i="6"/>
  <c r="R46" i="6"/>
  <c r="X46" i="6"/>
  <c r="Q47" i="6"/>
  <c r="P66" i="6"/>
  <c r="V66" i="6"/>
  <c r="O68" i="6"/>
  <c r="U68" i="6"/>
  <c r="N63" i="6"/>
  <c r="R63" i="6"/>
  <c r="X63" i="6"/>
  <c r="Q70" i="6"/>
  <c r="W70" i="6"/>
  <c r="P78" i="6"/>
  <c r="O71" i="6"/>
  <c r="U71" i="6"/>
  <c r="N72" i="6"/>
  <c r="T72" i="6"/>
  <c r="R72" i="6"/>
  <c r="Q73" i="6"/>
  <c r="W73" i="6"/>
  <c r="P74" i="6"/>
  <c r="V74" i="6"/>
  <c r="O69" i="6"/>
  <c r="N64" i="6"/>
  <c r="T64" i="6"/>
  <c r="R64" i="6"/>
  <c r="X64" i="6"/>
  <c r="Q65" i="6"/>
  <c r="P67" i="6"/>
  <c r="V67" i="6"/>
  <c r="O75" i="6"/>
  <c r="U75" i="6"/>
  <c r="N82" i="6"/>
  <c r="R82" i="6"/>
  <c r="X82" i="6"/>
  <c r="Q76" i="6"/>
  <c r="W76" i="6"/>
  <c r="P77" i="6"/>
  <c r="O81" i="6"/>
  <c r="U81" i="6"/>
  <c r="N79" i="6"/>
  <c r="T79" i="6"/>
  <c r="R79" i="6"/>
  <c r="Q80" i="6"/>
  <c r="W80" i="6"/>
  <c r="P84" i="6"/>
  <c r="V84" i="6"/>
  <c r="O85" i="6"/>
  <c r="N87" i="6"/>
  <c r="T87" i="6"/>
  <c r="R87" i="6"/>
  <c r="X87" i="6"/>
  <c r="Q88" i="6"/>
  <c r="P89" i="6"/>
  <c r="V89" i="6"/>
  <c r="O90" i="6"/>
  <c r="U90" i="6"/>
  <c r="N95" i="6"/>
  <c r="R95" i="6"/>
  <c r="X95" i="6"/>
  <c r="Q96" i="6"/>
  <c r="W96" i="6"/>
  <c r="P97" i="6"/>
  <c r="P16" i="6"/>
  <c r="V16" i="6"/>
  <c r="R34" i="6"/>
  <c r="X34" i="6"/>
  <c r="N37" i="6"/>
  <c r="P41" i="6"/>
  <c r="V41" i="6"/>
  <c r="P48" i="6"/>
  <c r="V48" i="6"/>
  <c r="Q61" i="6"/>
  <c r="P59" i="6"/>
  <c r="V59" i="6"/>
  <c r="X58" i="6"/>
  <c r="N58" i="6"/>
  <c r="T58" i="6"/>
  <c r="O57" i="6"/>
  <c r="U57" i="6"/>
  <c r="N55" i="6"/>
  <c r="T55" i="6"/>
  <c r="P54" i="6"/>
  <c r="V54" i="6"/>
  <c r="P51" i="6"/>
  <c r="V51" i="6"/>
  <c r="R92" i="6"/>
  <c r="X92" i="6"/>
  <c r="W86" i="6"/>
  <c r="T69" i="2"/>
  <c r="AA69" i="2"/>
  <c r="T9" i="3"/>
  <c r="AA9" i="3"/>
  <c r="P11" i="3"/>
  <c r="W11" i="3"/>
  <c r="P16" i="3"/>
  <c r="P20" i="3"/>
  <c r="W20" i="3"/>
  <c r="P24" i="3"/>
  <c r="P28" i="3"/>
  <c r="W28" i="3"/>
  <c r="P32" i="3"/>
  <c r="S36" i="3"/>
  <c r="Z36" i="3"/>
  <c r="Q38" i="3"/>
  <c r="X38" i="3"/>
  <c r="S40" i="3"/>
  <c r="S42" i="3" s="1"/>
  <c r="R41" i="3"/>
  <c r="Y41" i="3"/>
  <c r="S45" i="3"/>
  <c r="Q47" i="3"/>
  <c r="X47" i="3"/>
  <c r="S49" i="3"/>
  <c r="X51" i="3"/>
  <c r="P52" i="3"/>
  <c r="W52" i="3"/>
  <c r="S57" i="3"/>
  <c r="S61" i="3"/>
  <c r="Z61" i="3"/>
  <c r="Q63" i="3"/>
  <c r="X63" i="3"/>
  <c r="W64" i="3"/>
  <c r="R66" i="3"/>
  <c r="Y66" i="3"/>
  <c r="S69" i="3"/>
  <c r="Q71" i="3"/>
  <c r="X71" i="3"/>
  <c r="Q75" i="3"/>
  <c r="P76" i="3"/>
  <c r="W76" i="3"/>
  <c r="S77" i="3"/>
  <c r="R78" i="3"/>
  <c r="S82" i="3"/>
  <c r="Z82" i="3"/>
  <c r="Q85" i="3"/>
  <c r="P86" i="3"/>
  <c r="W86" i="3"/>
  <c r="R88" i="3"/>
  <c r="Y88" i="3"/>
  <c r="Q89" i="3"/>
  <c r="P12" i="2"/>
  <c r="N15" i="6"/>
  <c r="T15" i="6"/>
  <c r="P21" i="6"/>
  <c r="V21" i="6"/>
  <c r="R38" i="6"/>
  <c r="N20" i="6"/>
  <c r="T20" i="6"/>
  <c r="P18" i="6"/>
  <c r="V18" i="6"/>
  <c r="R29" i="6"/>
  <c r="N31" i="6"/>
  <c r="T31" i="6"/>
  <c r="P25" i="6"/>
  <c r="V25" i="6"/>
  <c r="R39" i="6"/>
  <c r="N40" i="6"/>
  <c r="T40" i="6"/>
  <c r="P30" i="6"/>
  <c r="V30" i="6"/>
  <c r="R17" i="6"/>
  <c r="N24" i="6"/>
  <c r="T24" i="6"/>
  <c r="P28" i="6"/>
  <c r="V28" i="6"/>
  <c r="N32" i="6"/>
  <c r="T32" i="6"/>
  <c r="P27" i="6"/>
  <c r="V27" i="6"/>
  <c r="P43" i="6"/>
  <c r="O44" i="6"/>
  <c r="U44" i="6"/>
  <c r="N45" i="6"/>
  <c r="T45" i="6"/>
  <c r="R45" i="6"/>
  <c r="Q62" i="6"/>
  <c r="W62" i="6"/>
  <c r="P50" i="6"/>
  <c r="V50" i="6"/>
  <c r="O46" i="6"/>
  <c r="N47" i="6"/>
  <c r="T47" i="6"/>
  <c r="R47" i="6"/>
  <c r="X47" i="6"/>
  <c r="Q66" i="6"/>
  <c r="P68" i="6"/>
  <c r="V68" i="6"/>
  <c r="O63" i="6"/>
  <c r="U63" i="6"/>
  <c r="N70" i="6"/>
  <c r="R70" i="6"/>
  <c r="X70" i="6"/>
  <c r="Q78" i="6"/>
  <c r="W78" i="6"/>
  <c r="O72" i="6"/>
  <c r="U72" i="6"/>
  <c r="N73" i="6"/>
  <c r="T73" i="6"/>
  <c r="R73" i="6"/>
  <c r="Q74" i="6"/>
  <c r="W74" i="6"/>
  <c r="P69" i="6"/>
  <c r="V69" i="6"/>
  <c r="O64" i="6"/>
  <c r="N65" i="6"/>
  <c r="T65" i="6"/>
  <c r="R65" i="6"/>
  <c r="X65" i="6"/>
  <c r="Q67" i="6"/>
  <c r="P75" i="6"/>
  <c r="V75" i="6"/>
  <c r="O82" i="6"/>
  <c r="U82" i="6"/>
  <c r="N76" i="6"/>
  <c r="R76" i="6"/>
  <c r="X76" i="6"/>
  <c r="Q77" i="6"/>
  <c r="W77" i="6"/>
  <c r="P81" i="6"/>
  <c r="O79" i="6"/>
  <c r="U79" i="6"/>
  <c r="N80" i="6"/>
  <c r="T80" i="6"/>
  <c r="Q84" i="6"/>
  <c r="W84" i="6"/>
  <c r="P85" i="6"/>
  <c r="V85" i="6"/>
  <c r="O87" i="6"/>
  <c r="N88" i="6"/>
  <c r="T88" i="6"/>
  <c r="R88" i="6"/>
  <c r="X88" i="6"/>
  <c r="Q89" i="6"/>
  <c r="P90" i="6"/>
  <c r="V90" i="6"/>
  <c r="O95" i="6"/>
  <c r="U95" i="6"/>
  <c r="N96" i="6"/>
  <c r="R96" i="6"/>
  <c r="X96" i="6"/>
  <c r="Q97" i="6"/>
  <c r="W97" i="6"/>
  <c r="R16" i="6"/>
  <c r="N35" i="6"/>
  <c r="T35" i="6"/>
  <c r="P37" i="6"/>
  <c r="V37" i="6"/>
  <c r="R41" i="6"/>
  <c r="Q48" i="6"/>
  <c r="W48" i="6"/>
  <c r="P61" i="6"/>
  <c r="V61" i="6"/>
  <c r="N60" i="6"/>
  <c r="T60" i="6"/>
  <c r="O59" i="6"/>
  <c r="U59" i="6"/>
  <c r="Q58" i="6"/>
  <c r="R57" i="6"/>
  <c r="X57" i="6"/>
  <c r="N57" i="6"/>
  <c r="T57" i="6"/>
  <c r="P56" i="6"/>
  <c r="V56" i="6"/>
  <c r="Q55" i="6"/>
  <c r="W55" i="6"/>
  <c r="P53" i="6"/>
  <c r="V53" i="6"/>
  <c r="R52" i="6"/>
  <c r="N52" i="6"/>
  <c r="T52" i="6"/>
  <c r="O51" i="6"/>
  <c r="U51" i="6"/>
  <c r="Q92" i="6"/>
  <c r="W92" i="6"/>
  <c r="N86" i="6"/>
  <c r="T86" i="6"/>
  <c r="R86" i="6"/>
  <c r="X86" i="6"/>
  <c r="V67" i="1"/>
  <c r="AD67" i="1"/>
  <c r="T70" i="2"/>
  <c r="AA70" i="2"/>
  <c r="T65" i="2"/>
  <c r="S69" i="2"/>
  <c r="Z69" i="2"/>
  <c r="P64" i="2"/>
  <c r="P6" i="3"/>
  <c r="W6" i="3"/>
  <c r="T8" i="3"/>
  <c r="AA8" i="3"/>
  <c r="P10" i="3"/>
  <c r="W10" i="3"/>
  <c r="T12" i="3"/>
  <c r="AA12" i="3"/>
  <c r="P15" i="3"/>
  <c r="W15" i="3"/>
  <c r="P19" i="3"/>
  <c r="P23" i="3"/>
  <c r="P27" i="3"/>
  <c r="W27" i="3"/>
  <c r="Y28" i="3"/>
  <c r="P36" i="3"/>
  <c r="S37" i="3"/>
  <c r="Z37" i="3"/>
  <c r="Y38" i="3"/>
  <c r="P40" i="3"/>
  <c r="P42" i="3" s="1"/>
  <c r="I42" i="3"/>
  <c r="W40" i="3"/>
  <c r="W42" i="3" s="1"/>
  <c r="R43" i="3"/>
  <c r="Y43" i="3"/>
  <c r="W45" i="3"/>
  <c r="Q48" i="3"/>
  <c r="X48" i="3"/>
  <c r="S50" i="3"/>
  <c r="Z50" i="3"/>
  <c r="R51" i="3"/>
  <c r="X52" i="3"/>
  <c r="P53" i="3"/>
  <c r="W53" i="3"/>
  <c r="S54" i="3"/>
  <c r="R55" i="3"/>
  <c r="Y55" i="3"/>
  <c r="R59" i="3"/>
  <c r="Q60" i="3"/>
  <c r="X60" i="3"/>
  <c r="S62" i="3"/>
  <c r="Z62" i="3"/>
  <c r="R63" i="3"/>
  <c r="P65" i="3"/>
  <c r="W65" i="3"/>
  <c r="Z66" i="3"/>
  <c r="R67" i="3"/>
  <c r="Y67" i="3"/>
  <c r="P69" i="3"/>
  <c r="W69" i="3"/>
  <c r="Y71" i="3"/>
  <c r="Q72" i="3"/>
  <c r="X72" i="3"/>
  <c r="S74" i="3"/>
  <c r="Z74" i="3"/>
  <c r="R75" i="3"/>
  <c r="Q76" i="3"/>
  <c r="P77" i="3"/>
  <c r="W77" i="3"/>
  <c r="S78" i="3"/>
  <c r="Q81" i="3"/>
  <c r="X81" i="3"/>
  <c r="T82" i="3"/>
  <c r="AA82" i="3"/>
  <c r="S83" i="3"/>
  <c r="Z83" i="3"/>
  <c r="Q86" i="3"/>
  <c r="X86" i="3"/>
  <c r="P87" i="3"/>
  <c r="W87" i="3"/>
  <c r="S88" i="3"/>
  <c r="Z88" i="3"/>
  <c r="R89" i="3"/>
  <c r="Y89" i="3"/>
  <c r="P15" i="6"/>
  <c r="V15" i="6"/>
  <c r="N19" i="6"/>
  <c r="T19" i="6"/>
  <c r="P20" i="6"/>
  <c r="R18" i="6"/>
  <c r="X18" i="6"/>
  <c r="P31" i="6"/>
  <c r="V31" i="6"/>
  <c r="X25" i="6"/>
  <c r="N26" i="6"/>
  <c r="T26" i="6"/>
  <c r="R30" i="6"/>
  <c r="X30" i="6"/>
  <c r="N23" i="6"/>
  <c r="T23" i="6"/>
  <c r="P24" i="6"/>
  <c r="V24" i="6"/>
  <c r="N36" i="6"/>
  <c r="T36" i="6"/>
  <c r="P32" i="6"/>
  <c r="V32" i="6"/>
  <c r="R27" i="6"/>
  <c r="X27" i="6"/>
  <c r="P44" i="6"/>
  <c r="V44" i="6"/>
  <c r="O45" i="6"/>
  <c r="N62" i="6"/>
  <c r="T62" i="6"/>
  <c r="Q50" i="6"/>
  <c r="W50" i="6"/>
  <c r="V46" i="6"/>
  <c r="O47" i="6"/>
  <c r="U47" i="6"/>
  <c r="R66" i="6"/>
  <c r="X66" i="6"/>
  <c r="Q68" i="6"/>
  <c r="W68" i="6"/>
  <c r="P63" i="6"/>
  <c r="V63" i="6"/>
  <c r="N78" i="6"/>
  <c r="T78" i="6"/>
  <c r="R78" i="6"/>
  <c r="X78" i="6"/>
  <c r="Q71" i="6"/>
  <c r="W71" i="6"/>
  <c r="O73" i="6"/>
  <c r="U73" i="6"/>
  <c r="N74" i="6"/>
  <c r="R74" i="6"/>
  <c r="X74" i="6"/>
  <c r="P64" i="6"/>
  <c r="V64" i="6"/>
  <c r="U65" i="6"/>
  <c r="N67" i="6"/>
  <c r="T67" i="6"/>
  <c r="Q75" i="6"/>
  <c r="W75" i="6"/>
  <c r="P82" i="6"/>
  <c r="V82" i="6"/>
  <c r="O76" i="6"/>
  <c r="U76" i="6"/>
  <c r="R77" i="6"/>
  <c r="X77" i="6"/>
  <c r="Q81" i="6"/>
  <c r="W81" i="6"/>
  <c r="P79" i="6"/>
  <c r="V79" i="6"/>
  <c r="N84" i="6"/>
  <c r="T84" i="6"/>
  <c r="R84" i="6"/>
  <c r="Q85" i="6"/>
  <c r="W85" i="6"/>
  <c r="O88" i="6"/>
  <c r="U88" i="6"/>
  <c r="N89" i="6"/>
  <c r="T89" i="6"/>
  <c r="R89" i="6"/>
  <c r="X89" i="6"/>
  <c r="P95" i="6"/>
  <c r="V95" i="6"/>
  <c r="O96" i="6"/>
  <c r="U96" i="6"/>
  <c r="N97" i="6"/>
  <c r="T97" i="6"/>
  <c r="R37" i="6"/>
  <c r="X37" i="6"/>
  <c r="R48" i="6"/>
  <c r="X48" i="6"/>
  <c r="Q60" i="6"/>
  <c r="W60" i="6"/>
  <c r="N59" i="6"/>
  <c r="T59" i="6"/>
  <c r="P58" i="6"/>
  <c r="V58" i="6"/>
  <c r="W57" i="6"/>
  <c r="P55" i="6"/>
  <c r="V55" i="6"/>
  <c r="N54" i="6"/>
  <c r="T54" i="6"/>
  <c r="O53" i="6"/>
  <c r="U53" i="6"/>
  <c r="R51" i="6"/>
  <c r="X51" i="6"/>
  <c r="N51" i="6"/>
  <c r="T51" i="6"/>
  <c r="O93" i="6"/>
  <c r="U93" i="6"/>
  <c r="P92" i="6"/>
  <c r="V92" i="6"/>
  <c r="O86" i="6"/>
  <c r="U86" i="6"/>
  <c r="T66" i="2"/>
  <c r="AA66" i="2"/>
  <c r="W69" i="2"/>
  <c r="R67" i="2"/>
  <c r="Y67" i="2"/>
  <c r="P65" i="2"/>
  <c r="W65" i="2"/>
  <c r="R70" i="2"/>
  <c r="Y70" i="2"/>
  <c r="T68" i="2"/>
  <c r="P68" i="2"/>
  <c r="W68" i="2"/>
  <c r="Q67" i="2"/>
  <c r="X67" i="2"/>
  <c r="S65" i="2"/>
  <c r="Z65" i="2"/>
  <c r="T64" i="2"/>
  <c r="AA64" i="2"/>
  <c r="Q63" i="2"/>
  <c r="X63" i="2"/>
  <c r="T67" i="2"/>
  <c r="AA67" i="2"/>
  <c r="Q66" i="2"/>
  <c r="X66" i="2"/>
  <c r="P63" i="2"/>
  <c r="W63" i="2"/>
  <c r="T7" i="3"/>
  <c r="AA7" i="3"/>
  <c r="P9" i="3"/>
  <c r="W9" i="3"/>
  <c r="T11" i="3"/>
  <c r="AA11" i="3"/>
  <c r="P14" i="3"/>
  <c r="W14" i="3"/>
  <c r="P18" i="3"/>
  <c r="W18" i="3"/>
  <c r="P22" i="3"/>
  <c r="W22" i="3"/>
  <c r="P26" i="3"/>
  <c r="W26" i="3"/>
  <c r="P30" i="3"/>
  <c r="W30" i="3"/>
  <c r="P34" i="3"/>
  <c r="W34" i="3"/>
  <c r="P37" i="3"/>
  <c r="W37" i="3"/>
  <c r="R39" i="3"/>
  <c r="Y39" i="3"/>
  <c r="Q40" i="3"/>
  <c r="Q42" i="3" s="1"/>
  <c r="J42" i="3"/>
  <c r="X40" i="3"/>
  <c r="X42" i="3" s="1"/>
  <c r="S43" i="3"/>
  <c r="Z43" i="3"/>
  <c r="Y44" i="3"/>
  <c r="Q45" i="3"/>
  <c r="X45" i="3"/>
  <c r="P46" i="3"/>
  <c r="W46" i="3"/>
  <c r="S47" i="3"/>
  <c r="Z47" i="3"/>
  <c r="R48" i="3"/>
  <c r="Y48" i="3"/>
  <c r="P50" i="3"/>
  <c r="W50" i="3"/>
  <c r="R52" i="3"/>
  <c r="Q53" i="3"/>
  <c r="X53" i="3"/>
  <c r="P54" i="3"/>
  <c r="S55" i="3"/>
  <c r="Z55" i="3"/>
  <c r="Q57" i="3"/>
  <c r="X57" i="3"/>
  <c r="P58" i="3"/>
  <c r="W58" i="3"/>
  <c r="S59" i="3"/>
  <c r="Z59" i="3"/>
  <c r="R60" i="3"/>
  <c r="Y60" i="3"/>
  <c r="P62" i="3"/>
  <c r="W62" i="3"/>
  <c r="S63" i="3"/>
  <c r="R64" i="3"/>
  <c r="Y64" i="3"/>
  <c r="Q65" i="3"/>
  <c r="X65" i="3"/>
  <c r="P66" i="3"/>
  <c r="S67" i="3"/>
  <c r="Z67" i="3"/>
  <c r="Q69" i="3"/>
  <c r="X69" i="3"/>
  <c r="P70" i="3"/>
  <c r="W70" i="3"/>
  <c r="S71" i="3"/>
  <c r="Z71" i="3"/>
  <c r="R72" i="3"/>
  <c r="Y72" i="3"/>
  <c r="P74" i="3"/>
  <c r="W74" i="3"/>
  <c r="S75" i="3"/>
  <c r="R76" i="3"/>
  <c r="Y76" i="3"/>
  <c r="Q77" i="3"/>
  <c r="X77" i="3"/>
  <c r="P78" i="3"/>
  <c r="R81" i="3"/>
  <c r="Y81" i="3"/>
  <c r="P83" i="3"/>
  <c r="W83" i="3"/>
  <c r="T83" i="3"/>
  <c r="AA83" i="3"/>
  <c r="R86" i="3"/>
  <c r="Y86" i="3"/>
  <c r="Q87" i="3"/>
  <c r="X87" i="3"/>
  <c r="T88" i="3"/>
  <c r="AA88" i="3"/>
  <c r="S89" i="3"/>
  <c r="Z89" i="3"/>
  <c r="R15" i="6"/>
  <c r="X15" i="6"/>
  <c r="N38" i="6"/>
  <c r="T38" i="6"/>
  <c r="P19" i="6"/>
  <c r="V19" i="6"/>
  <c r="R20" i="6"/>
  <c r="X20" i="6"/>
  <c r="N29" i="6"/>
  <c r="T29" i="6"/>
  <c r="P22" i="6"/>
  <c r="V22" i="6"/>
  <c r="R31" i="6"/>
  <c r="X31" i="6"/>
  <c r="N39" i="6"/>
  <c r="T39" i="6"/>
  <c r="P26" i="6"/>
  <c r="V26" i="6"/>
  <c r="R40" i="6"/>
  <c r="X40" i="6"/>
  <c r="N17" i="6"/>
  <c r="T17" i="6"/>
  <c r="P23" i="6"/>
  <c r="V23" i="6"/>
  <c r="R24" i="6"/>
  <c r="X24" i="6"/>
  <c r="N33" i="6"/>
  <c r="T33" i="6"/>
  <c r="P36" i="6"/>
  <c r="V36" i="6"/>
  <c r="R32" i="6"/>
  <c r="X32" i="6"/>
  <c r="N43" i="6"/>
  <c r="T43" i="6"/>
  <c r="R43" i="6"/>
  <c r="X43" i="6"/>
  <c r="Q44" i="6"/>
  <c r="W44" i="6"/>
  <c r="P45" i="6"/>
  <c r="V45" i="6"/>
  <c r="O62" i="6"/>
  <c r="U62" i="6"/>
  <c r="N50" i="6"/>
  <c r="T50" i="6"/>
  <c r="R50" i="6"/>
  <c r="X50" i="6"/>
  <c r="Q46" i="6"/>
  <c r="W46" i="6"/>
  <c r="P47" i="6"/>
  <c r="V47" i="6"/>
  <c r="O66" i="6"/>
  <c r="U66" i="6"/>
  <c r="N68" i="6"/>
  <c r="T68" i="6"/>
  <c r="R68" i="6"/>
  <c r="X68" i="6"/>
  <c r="Q63" i="6"/>
  <c r="W63" i="6"/>
  <c r="P70" i="6"/>
  <c r="V70" i="6"/>
  <c r="O78" i="6"/>
  <c r="U78" i="6"/>
  <c r="N71" i="6"/>
  <c r="T71" i="6"/>
  <c r="R71" i="6"/>
  <c r="X71" i="6"/>
  <c r="Q72" i="6"/>
  <c r="W72" i="6"/>
  <c r="P73" i="6"/>
  <c r="V73" i="6"/>
  <c r="O74" i="6"/>
  <c r="U74" i="6"/>
  <c r="N69" i="6"/>
  <c r="T69" i="6"/>
  <c r="R69" i="6"/>
  <c r="X69" i="6"/>
  <c r="Q64" i="6"/>
  <c r="W64" i="6"/>
  <c r="P65" i="6"/>
  <c r="V65" i="6"/>
  <c r="O67" i="6"/>
  <c r="U67" i="6"/>
  <c r="N75" i="6"/>
  <c r="T75" i="6"/>
  <c r="R75" i="6"/>
  <c r="X75" i="6"/>
  <c r="Q82" i="6"/>
  <c r="W82" i="6"/>
  <c r="P76" i="6"/>
  <c r="V76" i="6"/>
  <c r="O77" i="6"/>
  <c r="U77" i="6"/>
  <c r="N81" i="6"/>
  <c r="T81" i="6"/>
  <c r="R81" i="6"/>
  <c r="X81" i="6"/>
  <c r="Q79" i="6"/>
  <c r="W79" i="6"/>
  <c r="P80" i="6"/>
  <c r="V80" i="6"/>
  <c r="O84" i="6"/>
  <c r="U84" i="6"/>
  <c r="N85" i="6"/>
  <c r="T85" i="6"/>
  <c r="R85" i="6"/>
  <c r="X85" i="6"/>
  <c r="Q87" i="6"/>
  <c r="W87" i="6"/>
  <c r="P88" i="6"/>
  <c r="V88" i="6"/>
  <c r="O89" i="6"/>
  <c r="U89" i="6"/>
  <c r="N90" i="6"/>
  <c r="T90" i="6"/>
  <c r="R90" i="6"/>
  <c r="X90" i="6"/>
  <c r="Q95" i="6"/>
  <c r="W95" i="6"/>
  <c r="P96" i="6"/>
  <c r="V96" i="6"/>
  <c r="O97" i="6"/>
  <c r="U97" i="6"/>
  <c r="N16" i="6"/>
  <c r="T16" i="6"/>
  <c r="P34" i="6"/>
  <c r="V34" i="6"/>
  <c r="R35" i="6"/>
  <c r="X35" i="6"/>
  <c r="N41" i="6"/>
  <c r="T41" i="6"/>
  <c r="O48" i="6"/>
  <c r="U48" i="6"/>
  <c r="R61" i="6"/>
  <c r="X61" i="6"/>
  <c r="N61" i="6"/>
  <c r="T61" i="6"/>
  <c r="P60" i="6"/>
  <c r="V60" i="6"/>
  <c r="Q59" i="6"/>
  <c r="W59" i="6"/>
  <c r="P57" i="6"/>
  <c r="V57" i="6"/>
  <c r="R56" i="6"/>
  <c r="X56" i="6"/>
  <c r="N56" i="6"/>
  <c r="T56" i="6"/>
  <c r="Q54" i="6"/>
  <c r="W54" i="6"/>
  <c r="N53" i="6"/>
  <c r="T53" i="6"/>
  <c r="P52" i="6"/>
  <c r="V52" i="6"/>
  <c r="R93" i="6"/>
  <c r="X93" i="6"/>
  <c r="N93" i="6"/>
  <c r="T93" i="6"/>
  <c r="P6" i="6"/>
  <c r="V6" i="6"/>
  <c r="R13" i="6"/>
  <c r="N8" i="6"/>
  <c r="T8" i="6"/>
  <c r="V9" i="6"/>
  <c r="R11" i="6"/>
  <c r="X11" i="6"/>
  <c r="N10" i="6"/>
  <c r="T10" i="6"/>
  <c r="R6" i="6"/>
  <c r="X6" i="6"/>
  <c r="N7" i="6"/>
  <c r="T7" i="6"/>
  <c r="P8" i="6"/>
  <c r="V8" i="6"/>
  <c r="R9" i="6"/>
  <c r="X9" i="6"/>
  <c r="N12" i="6"/>
  <c r="T12" i="6"/>
  <c r="P10" i="6"/>
  <c r="V10" i="6"/>
  <c r="N13" i="6"/>
  <c r="T13" i="6"/>
  <c r="P7" i="6"/>
  <c r="V7" i="6"/>
  <c r="R8" i="6"/>
  <c r="X8" i="6"/>
  <c r="N11" i="6"/>
  <c r="T11" i="6"/>
  <c r="P12" i="6"/>
  <c r="V12" i="6"/>
  <c r="R10" i="6"/>
  <c r="X10" i="6"/>
  <c r="N6" i="6"/>
  <c r="T6" i="6"/>
  <c r="P13" i="6"/>
  <c r="V13" i="6"/>
  <c r="R7" i="6"/>
  <c r="N9" i="6"/>
  <c r="T9" i="6"/>
  <c r="P11" i="6"/>
  <c r="V11" i="6"/>
  <c r="R12" i="6"/>
  <c r="N34" i="6"/>
  <c r="T34" i="6"/>
  <c r="T14" i="3"/>
  <c r="AA14" i="3"/>
  <c r="T18" i="3"/>
  <c r="AA18" i="3"/>
  <c r="T22" i="3"/>
  <c r="AA22" i="3"/>
  <c r="T26" i="3"/>
  <c r="AA26" i="3"/>
  <c r="T30" i="3"/>
  <c r="AA30" i="3"/>
  <c r="T34" i="3"/>
  <c r="AA34" i="3"/>
  <c r="T44" i="3"/>
  <c r="AA44" i="3"/>
  <c r="T48" i="3"/>
  <c r="AA48" i="3"/>
  <c r="T52" i="3"/>
  <c r="T56" i="3"/>
  <c r="AA56" i="3"/>
  <c r="T60" i="3"/>
  <c r="AA60" i="3"/>
  <c r="T64" i="3"/>
  <c r="T68" i="3"/>
  <c r="AA68" i="3"/>
  <c r="T72" i="3"/>
  <c r="AA72" i="3"/>
  <c r="T76" i="3"/>
  <c r="T17" i="3"/>
  <c r="AA17" i="3"/>
  <c r="T21" i="3"/>
  <c r="AA21" i="3"/>
  <c r="T25" i="3"/>
  <c r="AA25" i="3"/>
  <c r="T29" i="3"/>
  <c r="AA29" i="3"/>
  <c r="T33" i="3"/>
  <c r="AA33" i="3"/>
  <c r="T36" i="3"/>
  <c r="AA36" i="3"/>
  <c r="T45" i="3"/>
  <c r="AA45" i="3"/>
  <c r="T49" i="3"/>
  <c r="AA49" i="3"/>
  <c r="AA53" i="3"/>
  <c r="T57" i="3"/>
  <c r="AA57" i="3"/>
  <c r="T61" i="3"/>
  <c r="AA61" i="3"/>
  <c r="AA65" i="3"/>
  <c r="T69" i="3"/>
  <c r="AA69" i="3"/>
  <c r="T73" i="3"/>
  <c r="AA73" i="3"/>
  <c r="AA77" i="3"/>
  <c r="T16" i="3"/>
  <c r="AA16" i="3"/>
  <c r="T20" i="3"/>
  <c r="AA20" i="3"/>
  <c r="T24" i="3"/>
  <c r="AA24" i="3"/>
  <c r="T28" i="3"/>
  <c r="AA28" i="3"/>
  <c r="T32" i="3"/>
  <c r="AA32" i="3"/>
  <c r="T37" i="3"/>
  <c r="AA37" i="3"/>
  <c r="T41" i="3"/>
  <c r="AA41" i="3"/>
  <c r="T50" i="3"/>
  <c r="AA50" i="3"/>
  <c r="T54" i="3"/>
  <c r="AA54" i="3"/>
  <c r="T62" i="3"/>
  <c r="AA62" i="3"/>
  <c r="T66" i="3"/>
  <c r="AA66" i="3"/>
  <c r="T74" i="3"/>
  <c r="AA74" i="3"/>
  <c r="T78" i="3"/>
  <c r="AA78" i="3"/>
  <c r="T19" i="3"/>
  <c r="AA19" i="3"/>
  <c r="T27" i="3"/>
  <c r="AA27" i="3"/>
  <c r="T43" i="3"/>
  <c r="AA43" i="3"/>
  <c r="T51" i="3"/>
  <c r="AA51" i="3"/>
  <c r="AA59" i="3"/>
  <c r="T67" i="3"/>
  <c r="AA67" i="3"/>
  <c r="T75" i="3"/>
  <c r="AA75" i="3"/>
  <c r="R13" i="5"/>
  <c r="X13" i="5"/>
  <c r="R23" i="5"/>
  <c r="X23" i="5"/>
  <c r="R27" i="5"/>
  <c r="X27" i="5"/>
  <c r="R31" i="5"/>
  <c r="X31" i="5"/>
  <c r="R35" i="5"/>
  <c r="X35" i="5"/>
  <c r="R68" i="5"/>
  <c r="X68" i="5"/>
  <c r="R72" i="5"/>
  <c r="X72" i="5"/>
  <c r="Q73" i="5"/>
  <c r="W73" i="5"/>
  <c r="R76" i="5"/>
  <c r="X76" i="5"/>
  <c r="Q77" i="5"/>
  <c r="W77" i="5"/>
  <c r="R81" i="5"/>
  <c r="X81" i="5"/>
  <c r="R87" i="5"/>
  <c r="X87" i="5"/>
  <c r="Q88" i="5"/>
  <c r="W88" i="5"/>
  <c r="R91" i="5"/>
  <c r="X91" i="5"/>
  <c r="Q92" i="5"/>
  <c r="W92" i="5"/>
  <c r="R95" i="5"/>
  <c r="X95" i="5"/>
  <c r="R100" i="5"/>
  <c r="Q101" i="5"/>
  <c r="W101" i="5"/>
  <c r="R104" i="5"/>
  <c r="Q105" i="5"/>
  <c r="W105" i="5"/>
  <c r="O153" i="5"/>
  <c r="N154" i="5"/>
  <c r="T154" i="5"/>
  <c r="Q155" i="5"/>
  <c r="W155" i="5"/>
  <c r="O158" i="5"/>
  <c r="U158" i="5"/>
  <c r="N159" i="5"/>
  <c r="R159" i="5"/>
  <c r="X159" i="5"/>
  <c r="R149" i="5"/>
  <c r="Q150" i="5"/>
  <c r="W150" i="5"/>
  <c r="P152" i="5"/>
  <c r="N151" i="5"/>
  <c r="T151" i="5"/>
  <c r="R151" i="5"/>
  <c r="X151" i="5"/>
  <c r="R12" i="5"/>
  <c r="X12" i="5"/>
  <c r="R18" i="5"/>
  <c r="X18" i="5"/>
  <c r="R22" i="5"/>
  <c r="X22" i="5"/>
  <c r="R30" i="5"/>
  <c r="X30" i="5"/>
  <c r="R34" i="5"/>
  <c r="X34" i="5"/>
  <c r="R38" i="5"/>
  <c r="X38" i="5"/>
  <c r="Q66" i="5"/>
  <c r="W66" i="5"/>
  <c r="Q70" i="5"/>
  <c r="W70" i="5"/>
  <c r="R73" i="5"/>
  <c r="X73" i="5"/>
  <c r="Q74" i="5"/>
  <c r="W74" i="5"/>
  <c r="R77" i="5"/>
  <c r="R82" i="5"/>
  <c r="X82" i="5"/>
  <c r="Q83" i="5"/>
  <c r="W83" i="5"/>
  <c r="R88" i="5"/>
  <c r="X88" i="5"/>
  <c r="Q89" i="5"/>
  <c r="W89" i="5"/>
  <c r="R92" i="5"/>
  <c r="X92" i="5"/>
  <c r="Q93" i="5"/>
  <c r="W93" i="5"/>
  <c r="R96" i="5"/>
  <c r="X96" i="5"/>
  <c r="Q98" i="5"/>
  <c r="W98" i="5"/>
  <c r="R101" i="5"/>
  <c r="X101" i="5"/>
  <c r="Q102" i="5"/>
  <c r="W102" i="5"/>
  <c r="R105" i="5"/>
  <c r="X105" i="5"/>
  <c r="P153" i="5"/>
  <c r="V153" i="5"/>
  <c r="O154" i="5"/>
  <c r="U154" i="5"/>
  <c r="N155" i="5"/>
  <c r="T155" i="5"/>
  <c r="R155" i="5"/>
  <c r="X155" i="5"/>
  <c r="Q157" i="5"/>
  <c r="W157" i="5"/>
  <c r="P158" i="5"/>
  <c r="V158" i="5"/>
  <c r="O159" i="5"/>
  <c r="U159" i="5"/>
  <c r="O149" i="5"/>
  <c r="U149" i="5"/>
  <c r="N150" i="5"/>
  <c r="T150" i="5"/>
  <c r="R150" i="5"/>
  <c r="X150" i="5"/>
  <c r="Q152" i="5"/>
  <c r="W152" i="5"/>
  <c r="O151" i="5"/>
  <c r="U151" i="5"/>
  <c r="R7" i="5"/>
  <c r="X7" i="5"/>
  <c r="R11" i="5"/>
  <c r="X11" i="5"/>
  <c r="X17" i="5"/>
  <c r="R21" i="5"/>
  <c r="X21" i="5"/>
  <c r="R25" i="5"/>
  <c r="X25" i="5"/>
  <c r="R29" i="5"/>
  <c r="X29" i="5"/>
  <c r="X33" i="5"/>
  <c r="R66" i="5"/>
  <c r="X66" i="5"/>
  <c r="Q67" i="5"/>
  <c r="W67" i="5"/>
  <c r="R70" i="5"/>
  <c r="X70" i="5"/>
  <c r="Q71" i="5"/>
  <c r="W71" i="5"/>
  <c r="R74" i="5"/>
  <c r="X74" i="5"/>
  <c r="R79" i="5"/>
  <c r="X79" i="5"/>
  <c r="Q80" i="5"/>
  <c r="W80" i="5"/>
  <c r="R83" i="5"/>
  <c r="X83" i="5"/>
  <c r="Q84" i="5"/>
  <c r="W84" i="5"/>
  <c r="R89" i="5"/>
  <c r="X89" i="5"/>
  <c r="R93" i="5"/>
  <c r="X93" i="5"/>
  <c r="Q94" i="5"/>
  <c r="W94" i="5"/>
  <c r="R98" i="5"/>
  <c r="X98" i="5"/>
  <c r="Q99" i="5"/>
  <c r="W99" i="5"/>
  <c r="R102" i="5"/>
  <c r="X102" i="5"/>
  <c r="N149" i="5"/>
  <c r="T149" i="5"/>
  <c r="Q153" i="5"/>
  <c r="W153" i="5"/>
  <c r="P154" i="5"/>
  <c r="V154" i="5"/>
  <c r="O155" i="5"/>
  <c r="U155" i="5"/>
  <c r="N157" i="5"/>
  <c r="T157" i="5"/>
  <c r="R157" i="5"/>
  <c r="X157" i="5"/>
  <c r="Q158" i="5"/>
  <c r="W158" i="5"/>
  <c r="P159" i="5"/>
  <c r="V159" i="5"/>
  <c r="P149" i="5"/>
  <c r="V149" i="5"/>
  <c r="O150" i="5"/>
  <c r="U150" i="5"/>
  <c r="N152" i="5"/>
  <c r="T152" i="5"/>
  <c r="R152" i="5"/>
  <c r="X152" i="5"/>
  <c r="P151" i="5"/>
  <c r="V151" i="5"/>
  <c r="X6" i="5"/>
  <c r="R10" i="5"/>
  <c r="X10" i="5"/>
  <c r="R16" i="5"/>
  <c r="X16" i="5"/>
  <c r="R20" i="5"/>
  <c r="X20" i="5"/>
  <c r="R28" i="5"/>
  <c r="X28" i="5"/>
  <c r="R32" i="5"/>
  <c r="X32" i="5"/>
  <c r="R36" i="5"/>
  <c r="X36" i="5"/>
  <c r="R67" i="5"/>
  <c r="X67" i="5"/>
  <c r="Q68" i="5"/>
  <c r="W68" i="5"/>
  <c r="R71" i="5"/>
  <c r="X71" i="5"/>
  <c r="R75" i="5"/>
  <c r="X75" i="5"/>
  <c r="Q76" i="5"/>
  <c r="W76" i="5"/>
  <c r="R80" i="5"/>
  <c r="X80" i="5"/>
  <c r="Q81" i="5"/>
  <c r="W81" i="5"/>
  <c r="R84" i="5"/>
  <c r="X84" i="5"/>
  <c r="Q87" i="5"/>
  <c r="W87" i="5"/>
  <c r="R90" i="5"/>
  <c r="X90" i="5"/>
  <c r="Q91" i="5"/>
  <c r="W91" i="5"/>
  <c r="R94" i="5"/>
  <c r="X94" i="5"/>
  <c r="Q95" i="5"/>
  <c r="W95" i="5"/>
  <c r="Q100" i="5"/>
  <c r="W100" i="5"/>
  <c r="R103" i="5"/>
  <c r="X103" i="5"/>
  <c r="Q104" i="5"/>
  <c r="W104" i="5"/>
  <c r="N153" i="5"/>
  <c r="T153" i="5"/>
  <c r="R153" i="5"/>
  <c r="X153" i="5"/>
  <c r="Q154" i="5"/>
  <c r="W154" i="5"/>
  <c r="P155" i="5"/>
  <c r="V155" i="5"/>
  <c r="O157" i="5"/>
  <c r="U157" i="5"/>
  <c r="N158" i="5"/>
  <c r="T158" i="5"/>
  <c r="R158" i="5"/>
  <c r="X158" i="5"/>
  <c r="Q159" i="5"/>
  <c r="W159" i="5"/>
  <c r="Q149" i="5"/>
  <c r="W149" i="5"/>
  <c r="P150" i="5"/>
  <c r="V150" i="5"/>
  <c r="O152" i="5"/>
  <c r="U152" i="5"/>
  <c r="Q42" i="7"/>
  <c r="W42" i="7"/>
  <c r="P83" i="7"/>
  <c r="V83" i="7"/>
  <c r="Q91" i="7"/>
  <c r="W91" i="7"/>
  <c r="O94" i="7"/>
  <c r="U94" i="7"/>
  <c r="N42" i="7"/>
  <c r="T42" i="7"/>
  <c r="R42" i="7"/>
  <c r="X42" i="7"/>
  <c r="Q83" i="7"/>
  <c r="W83" i="7"/>
  <c r="N91" i="7"/>
  <c r="T91" i="7"/>
  <c r="O42" i="7"/>
  <c r="U42" i="7"/>
  <c r="N83" i="7"/>
  <c r="T83" i="7"/>
  <c r="R83" i="7"/>
  <c r="X83" i="7"/>
  <c r="O91" i="7"/>
  <c r="U91" i="7"/>
  <c r="P42" i="7"/>
  <c r="V42" i="7"/>
  <c r="O83" i="7"/>
  <c r="U83" i="7"/>
  <c r="P91" i="7"/>
  <c r="V91" i="7"/>
  <c r="N94" i="7"/>
  <c r="T94" i="7"/>
  <c r="R94" i="7"/>
  <c r="X94" i="7"/>
  <c r="R34" i="7"/>
  <c r="R6" i="7"/>
  <c r="X6" i="7"/>
  <c r="R10" i="7"/>
  <c r="X10" i="7"/>
  <c r="R15" i="7"/>
  <c r="X15" i="7"/>
  <c r="R19" i="7"/>
  <c r="X19" i="7"/>
  <c r="R23" i="7"/>
  <c r="X23" i="7"/>
  <c r="R27" i="7"/>
  <c r="X27" i="7"/>
  <c r="R31" i="7"/>
  <c r="X31" i="7"/>
  <c r="P35" i="7"/>
  <c r="V35" i="7"/>
  <c r="P39" i="7"/>
  <c r="V39" i="7"/>
  <c r="P43" i="7"/>
  <c r="R46" i="7"/>
  <c r="O50" i="7"/>
  <c r="P53" i="7"/>
  <c r="R55" i="7"/>
  <c r="O58" i="7"/>
  <c r="R63" i="7"/>
  <c r="O66" i="7"/>
  <c r="N71" i="7"/>
  <c r="O78" i="7"/>
  <c r="R80" i="7"/>
  <c r="O84" i="7"/>
  <c r="Q86" i="7"/>
  <c r="N90" i="7"/>
  <c r="P93" i="7"/>
  <c r="N95" i="7"/>
  <c r="P79" i="7"/>
  <c r="N7" i="7"/>
  <c r="T7" i="7"/>
  <c r="P8" i="7"/>
  <c r="V8" i="7"/>
  <c r="R9" i="7"/>
  <c r="X9" i="7"/>
  <c r="N11" i="7"/>
  <c r="T11" i="7"/>
  <c r="P12" i="7"/>
  <c r="V12" i="7"/>
  <c r="R13" i="7"/>
  <c r="X13" i="7"/>
  <c r="N16" i="7"/>
  <c r="T16" i="7"/>
  <c r="P17" i="7"/>
  <c r="V17" i="7"/>
  <c r="R18" i="7"/>
  <c r="X18" i="7"/>
  <c r="N20" i="7"/>
  <c r="T20" i="7"/>
  <c r="P21" i="7"/>
  <c r="V21" i="7"/>
  <c r="R22" i="7"/>
  <c r="X22" i="7"/>
  <c r="N24" i="7"/>
  <c r="T24" i="7"/>
  <c r="P25" i="7"/>
  <c r="V25" i="7"/>
  <c r="R26" i="7"/>
  <c r="X26" i="7"/>
  <c r="N28" i="7"/>
  <c r="T28" i="7"/>
  <c r="P29" i="7"/>
  <c r="V29" i="7"/>
  <c r="R30" i="7"/>
  <c r="X30" i="7"/>
  <c r="N32" i="7"/>
  <c r="T32" i="7"/>
  <c r="P33" i="7"/>
  <c r="V33" i="7"/>
  <c r="R35" i="7"/>
  <c r="X35" i="7"/>
  <c r="N37" i="7"/>
  <c r="T37" i="7"/>
  <c r="P38" i="7"/>
  <c r="V38" i="7"/>
  <c r="R39" i="7"/>
  <c r="X39" i="7"/>
  <c r="Q43" i="7"/>
  <c r="O46" i="7"/>
  <c r="R47" i="7"/>
  <c r="Q48" i="7"/>
  <c r="P50" i="7"/>
  <c r="O51" i="7"/>
  <c r="N52" i="7"/>
  <c r="R52" i="7"/>
  <c r="P54" i="7"/>
  <c r="O55" i="7"/>
  <c r="N56" i="7"/>
  <c r="R56" i="7"/>
  <c r="Q57" i="7"/>
  <c r="P58" i="7"/>
  <c r="O59" i="7"/>
  <c r="N60" i="7"/>
  <c r="Q61" i="7"/>
  <c r="P62" i="7"/>
  <c r="O63" i="7"/>
  <c r="N64" i="7"/>
  <c r="R64" i="7"/>
  <c r="Q65" i="7"/>
  <c r="P66" i="7"/>
  <c r="O67" i="7"/>
  <c r="R68" i="7"/>
  <c r="Q69" i="7"/>
  <c r="P70" i="7"/>
  <c r="O71" i="7"/>
  <c r="N72" i="7"/>
  <c r="R72" i="7"/>
  <c r="Q73" i="7"/>
  <c r="P74" i="7"/>
  <c r="N76" i="7"/>
  <c r="R76" i="7"/>
  <c r="Q77" i="7"/>
  <c r="P78" i="7"/>
  <c r="O80" i="7"/>
  <c r="N82" i="7"/>
  <c r="R82" i="7"/>
  <c r="P84" i="7"/>
  <c r="N86" i="7"/>
  <c r="R86" i="7"/>
  <c r="Q87" i="7"/>
  <c r="P88" i="7"/>
  <c r="O90" i="7"/>
  <c r="Q93" i="7"/>
  <c r="R45" i="7"/>
  <c r="N45" i="7"/>
  <c r="Q79" i="7"/>
  <c r="V13" i="7"/>
  <c r="V26" i="7"/>
  <c r="N38" i="7"/>
  <c r="T38" i="7"/>
  <c r="P48" i="7"/>
  <c r="R51" i="7"/>
  <c r="Q56" i="7"/>
  <c r="N59" i="7"/>
  <c r="R59" i="7"/>
  <c r="O62" i="7"/>
  <c r="Q64" i="7"/>
  <c r="N67" i="7"/>
  <c r="P69" i="7"/>
  <c r="R71" i="7"/>
  <c r="N75" i="7"/>
  <c r="P77" i="7"/>
  <c r="R85" i="7"/>
  <c r="P87" i="7"/>
  <c r="R95" i="7"/>
  <c r="N6" i="7"/>
  <c r="T6" i="7"/>
  <c r="R8" i="7"/>
  <c r="X8" i="7"/>
  <c r="N10" i="7"/>
  <c r="T10" i="7"/>
  <c r="R12" i="7"/>
  <c r="X12" i="7"/>
  <c r="N15" i="7"/>
  <c r="T15" i="7"/>
  <c r="R17" i="7"/>
  <c r="X17" i="7"/>
  <c r="N19" i="7"/>
  <c r="T19" i="7"/>
  <c r="R21" i="7"/>
  <c r="X21" i="7"/>
  <c r="N23" i="7"/>
  <c r="T23" i="7"/>
  <c r="R25" i="7"/>
  <c r="X25" i="7"/>
  <c r="N27" i="7"/>
  <c r="T27" i="7"/>
  <c r="R29" i="7"/>
  <c r="X29" i="7"/>
  <c r="N31" i="7"/>
  <c r="T31" i="7"/>
  <c r="R33" i="7"/>
  <c r="X33" i="7"/>
  <c r="N36" i="7"/>
  <c r="T36" i="7"/>
  <c r="P37" i="7"/>
  <c r="V37" i="7"/>
  <c r="R38" i="7"/>
  <c r="X38" i="7"/>
  <c r="N40" i="7"/>
  <c r="T40" i="7"/>
  <c r="N43" i="7"/>
  <c r="R43" i="7"/>
  <c r="Q44" i="7"/>
  <c r="P46" i="7"/>
  <c r="O47" i="7"/>
  <c r="N48" i="7"/>
  <c r="R48" i="7"/>
  <c r="P51" i="7"/>
  <c r="O52" i="7"/>
  <c r="N53" i="7"/>
  <c r="R53" i="7"/>
  <c r="Q54" i="7"/>
  <c r="P55" i="7"/>
  <c r="O56" i="7"/>
  <c r="N57" i="7"/>
  <c r="R57" i="7"/>
  <c r="Q58" i="7"/>
  <c r="P59" i="7"/>
  <c r="O60" i="7"/>
  <c r="N61" i="7"/>
  <c r="R61" i="7"/>
  <c r="Q62" i="7"/>
  <c r="P63" i="7"/>
  <c r="O64" i="7"/>
  <c r="R65" i="7"/>
  <c r="Q66" i="7"/>
  <c r="P67" i="7"/>
  <c r="O68" i="7"/>
  <c r="N69" i="7"/>
  <c r="R69" i="7"/>
  <c r="Q70" i="7"/>
  <c r="P71" i="7"/>
  <c r="O72" i="7"/>
  <c r="N73" i="7"/>
  <c r="R73" i="7"/>
  <c r="Q74" i="7"/>
  <c r="P75" i="7"/>
  <c r="O76" i="7"/>
  <c r="N77" i="7"/>
  <c r="R77" i="7"/>
  <c r="Q78" i="7"/>
  <c r="Q84" i="7"/>
  <c r="P85" i="7"/>
  <c r="N87" i="7"/>
  <c r="R87" i="7"/>
  <c r="Q88" i="7"/>
  <c r="P90" i="7"/>
  <c r="N93" i="7"/>
  <c r="R93" i="7"/>
  <c r="P95" i="7"/>
  <c r="Q45" i="7"/>
  <c r="N79" i="7"/>
  <c r="R79" i="7"/>
  <c r="N8" i="7"/>
  <c r="T8" i="7"/>
  <c r="N12" i="7"/>
  <c r="T12" i="7"/>
  <c r="N17" i="7"/>
  <c r="T17" i="7"/>
  <c r="N21" i="7"/>
  <c r="T21" i="7"/>
  <c r="N25" i="7"/>
  <c r="T25" i="7"/>
  <c r="N29" i="7"/>
  <c r="T29" i="7"/>
  <c r="N33" i="7"/>
  <c r="T33" i="7"/>
  <c r="R36" i="7"/>
  <c r="X36" i="7"/>
  <c r="R40" i="7"/>
  <c r="X40" i="7"/>
  <c r="O44" i="7"/>
  <c r="Q47" i="7"/>
  <c r="N51" i="7"/>
  <c r="Q52" i="7"/>
  <c r="N55" i="7"/>
  <c r="P57" i="7"/>
  <c r="Q60" i="7"/>
  <c r="N63" i="7"/>
  <c r="P65" i="7"/>
  <c r="R67" i="7"/>
  <c r="O70" i="7"/>
  <c r="Q72" i="7"/>
  <c r="O74" i="7"/>
  <c r="Q76" i="7"/>
  <c r="N80" i="7"/>
  <c r="Q82" i="7"/>
  <c r="N85" i="7"/>
  <c r="O88" i="7"/>
  <c r="O45" i="7"/>
  <c r="P6" i="7"/>
  <c r="V6" i="7"/>
  <c r="R7" i="7"/>
  <c r="X7" i="7"/>
  <c r="N9" i="7"/>
  <c r="T9" i="7"/>
  <c r="P10" i="7"/>
  <c r="V10" i="7"/>
  <c r="R11" i="7"/>
  <c r="X11" i="7"/>
  <c r="N13" i="7"/>
  <c r="T13" i="7"/>
  <c r="P15" i="7"/>
  <c r="V15" i="7"/>
  <c r="R16" i="7"/>
  <c r="X16" i="7"/>
  <c r="N18" i="7"/>
  <c r="T18" i="7"/>
  <c r="P19" i="7"/>
  <c r="V19" i="7"/>
  <c r="R20" i="7"/>
  <c r="X20" i="7"/>
  <c r="N22" i="7"/>
  <c r="T22" i="7"/>
  <c r="P23" i="7"/>
  <c r="V23" i="7"/>
  <c r="R24" i="7"/>
  <c r="X24" i="7"/>
  <c r="N26" i="7"/>
  <c r="T26" i="7"/>
  <c r="P27" i="7"/>
  <c r="V27" i="7"/>
  <c r="R28" i="7"/>
  <c r="X28" i="7"/>
  <c r="N30" i="7"/>
  <c r="T30" i="7"/>
  <c r="P31" i="7"/>
  <c r="V31" i="7"/>
  <c r="R32" i="7"/>
  <c r="X32" i="7"/>
  <c r="N34" i="7"/>
  <c r="T34" i="7"/>
  <c r="N35" i="7"/>
  <c r="T35" i="7"/>
  <c r="P36" i="7"/>
  <c r="V36" i="7"/>
  <c r="R37" i="7"/>
  <c r="X37" i="7"/>
  <c r="N39" i="7"/>
  <c r="T39" i="7"/>
  <c r="P40" i="7"/>
  <c r="V40" i="7"/>
  <c r="O43" i="7"/>
  <c r="N44" i="7"/>
  <c r="R44" i="7"/>
  <c r="Q46" i="7"/>
  <c r="P47" i="7"/>
  <c r="O48" i="7"/>
  <c r="N50" i="7"/>
  <c r="R50" i="7"/>
  <c r="Q51" i="7"/>
  <c r="P52" i="7"/>
  <c r="O53" i="7"/>
  <c r="N54" i="7"/>
  <c r="R54" i="7"/>
  <c r="Q55" i="7"/>
  <c r="P56" i="7"/>
  <c r="N58" i="7"/>
  <c r="R58" i="7"/>
  <c r="Q59" i="7"/>
  <c r="P60" i="7"/>
  <c r="O61" i="7"/>
  <c r="N62" i="7"/>
  <c r="R62" i="7"/>
  <c r="Q63" i="7"/>
  <c r="P64" i="7"/>
  <c r="O65" i="7"/>
  <c r="N66" i="7"/>
  <c r="R66" i="7"/>
  <c r="Q67" i="7"/>
  <c r="P68" i="7"/>
  <c r="O69" i="7"/>
  <c r="N70" i="7"/>
  <c r="R70" i="7"/>
  <c r="P72" i="7"/>
  <c r="O73" i="7"/>
  <c r="N74" i="7"/>
  <c r="R74" i="7"/>
  <c r="Q75" i="7"/>
  <c r="P76" i="7"/>
  <c r="O77" i="7"/>
  <c r="N78" i="7"/>
  <c r="R78" i="7"/>
  <c r="Q80" i="7"/>
  <c r="P82" i="7"/>
  <c r="N84" i="7"/>
  <c r="R84" i="7"/>
  <c r="Q85" i="7"/>
  <c r="P86" i="7"/>
  <c r="O87" i="7"/>
  <c r="N88" i="7"/>
  <c r="R88" i="7"/>
  <c r="Q90" i="7"/>
  <c r="O93" i="7"/>
  <c r="Q95" i="7"/>
  <c r="P45" i="7"/>
  <c r="O79" i="7"/>
  <c r="R160" i="4"/>
  <c r="Y160" i="4"/>
  <c r="Q161" i="4"/>
  <c r="X161" i="4"/>
  <c r="P162" i="4"/>
  <c r="T162" i="4"/>
  <c r="AA162" i="4"/>
  <c r="S160" i="4"/>
  <c r="Z160" i="4"/>
  <c r="R161" i="4"/>
  <c r="Y161" i="4"/>
  <c r="Q162" i="4"/>
  <c r="X162" i="4"/>
  <c r="P160" i="4"/>
  <c r="W160" i="4"/>
  <c r="T160" i="4"/>
  <c r="S161" i="4"/>
  <c r="Z161" i="4"/>
  <c r="R162" i="4"/>
  <c r="Y162" i="4"/>
  <c r="Q160" i="4"/>
  <c r="X160" i="4"/>
  <c r="P161" i="4"/>
  <c r="W161" i="4"/>
  <c r="T161" i="4"/>
  <c r="AA161" i="4"/>
  <c r="S162" i="4"/>
  <c r="Z162" i="4"/>
  <c r="N6" i="5"/>
  <c r="P7" i="5"/>
  <c r="N10" i="5"/>
  <c r="P11" i="5"/>
  <c r="N16" i="5"/>
  <c r="P17" i="5"/>
  <c r="N20" i="5"/>
  <c r="P21" i="5"/>
  <c r="N24" i="5"/>
  <c r="P25" i="5"/>
  <c r="N28" i="5"/>
  <c r="P29" i="5"/>
  <c r="N32" i="5"/>
  <c r="P33" i="5"/>
  <c r="N36" i="5"/>
  <c r="P37" i="5"/>
  <c r="O68" i="5"/>
  <c r="N69" i="5"/>
  <c r="P71" i="5"/>
  <c r="O72" i="5"/>
  <c r="N73" i="5"/>
  <c r="O76" i="5"/>
  <c r="P80" i="5"/>
  <c r="O81" i="5"/>
  <c r="N82" i="5"/>
  <c r="P84" i="5"/>
  <c r="O87" i="5"/>
  <c r="N88" i="5"/>
  <c r="O91" i="5"/>
  <c r="N92" i="5"/>
  <c r="P94" i="5"/>
  <c r="O95" i="5"/>
  <c r="N96" i="5"/>
  <c r="P99" i="5"/>
  <c r="O100" i="5"/>
  <c r="N101" i="5"/>
  <c r="P103" i="5"/>
  <c r="O104" i="5"/>
  <c r="N105" i="5"/>
  <c r="P6" i="5"/>
  <c r="N9" i="5"/>
  <c r="P10" i="5"/>
  <c r="N13" i="5"/>
  <c r="P16" i="5"/>
  <c r="N19" i="5"/>
  <c r="P20" i="5"/>
  <c r="N23" i="5"/>
  <c r="P24" i="5"/>
  <c r="N27" i="5"/>
  <c r="P28" i="5"/>
  <c r="N31" i="5"/>
  <c r="P32" i="5"/>
  <c r="P36" i="5"/>
  <c r="N66" i="5"/>
  <c r="P68" i="5"/>
  <c r="O69" i="5"/>
  <c r="N70" i="5"/>
  <c r="P72" i="5"/>
  <c r="O73" i="5"/>
  <c r="N74" i="5"/>
  <c r="P76" i="5"/>
  <c r="O77" i="5"/>
  <c r="N79" i="5"/>
  <c r="P81" i="5"/>
  <c r="O82" i="5"/>
  <c r="N83" i="5"/>
  <c r="P87" i="5"/>
  <c r="O88" i="5"/>
  <c r="O92" i="5"/>
  <c r="P95" i="5"/>
  <c r="O96" i="5"/>
  <c r="N98" i="5"/>
  <c r="P100" i="5"/>
  <c r="O101" i="5"/>
  <c r="N102" i="5"/>
  <c r="P104" i="5"/>
  <c r="O105" i="5"/>
  <c r="P9" i="5"/>
  <c r="N12" i="5"/>
  <c r="P13" i="5"/>
  <c r="N18" i="5"/>
  <c r="P19" i="5"/>
  <c r="P23" i="5"/>
  <c r="P27" i="5"/>
  <c r="N30" i="5"/>
  <c r="P31" i="5"/>
  <c r="N34" i="5"/>
  <c r="P35" i="5"/>
  <c r="N38" i="5"/>
  <c r="O66" i="5"/>
  <c r="N67" i="5"/>
  <c r="O70" i="5"/>
  <c r="N71" i="5"/>
  <c r="P73" i="5"/>
  <c r="O74" i="5"/>
  <c r="N75" i="5"/>
  <c r="P77" i="5"/>
  <c r="O79" i="5"/>
  <c r="N80" i="5"/>
  <c r="O83" i="5"/>
  <c r="N84" i="5"/>
  <c r="O89" i="5"/>
  <c r="N90" i="5"/>
  <c r="P92" i="5"/>
  <c r="O93" i="5"/>
  <c r="N94" i="5"/>
  <c r="O98" i="5"/>
  <c r="N99" i="5"/>
  <c r="P101" i="5"/>
  <c r="O102" i="5"/>
  <c r="N103" i="5"/>
  <c r="P105" i="5"/>
  <c r="N7" i="5"/>
  <c r="P8" i="5"/>
  <c r="N11" i="5"/>
  <c r="P12" i="5"/>
  <c r="N21" i="5"/>
  <c r="P22" i="5"/>
  <c r="N25" i="5"/>
  <c r="P26" i="5"/>
  <c r="N29" i="5"/>
  <c r="P30" i="5"/>
  <c r="N33" i="5"/>
  <c r="N37" i="5"/>
  <c r="P38" i="5"/>
  <c r="P66" i="5"/>
  <c r="O67" i="5"/>
  <c r="P70" i="5"/>
  <c r="O71" i="5"/>
  <c r="N72" i="5"/>
  <c r="P74" i="5"/>
  <c r="O75" i="5"/>
  <c r="N76" i="5"/>
  <c r="P79" i="5"/>
  <c r="O80" i="5"/>
  <c r="N81" i="5"/>
  <c r="P83" i="5"/>
  <c r="O84" i="5"/>
  <c r="N87" i="5"/>
  <c r="P89" i="5"/>
  <c r="O90" i="5"/>
  <c r="N91" i="5"/>
  <c r="P93" i="5"/>
  <c r="O94" i="5"/>
  <c r="P98" i="5"/>
  <c r="O99" i="5"/>
  <c r="N100" i="5"/>
  <c r="P102" i="5"/>
  <c r="O103" i="5"/>
  <c r="N104" i="5"/>
  <c r="W6" i="4"/>
  <c r="R6" i="4"/>
  <c r="Y6" i="4"/>
  <c r="P9" i="4"/>
  <c r="W9" i="4"/>
  <c r="R16" i="4"/>
  <c r="Y16" i="4"/>
  <c r="P19" i="4"/>
  <c r="W19" i="4"/>
  <c r="R24" i="4"/>
  <c r="Y24" i="4"/>
  <c r="P31" i="4"/>
  <c r="W31" i="4"/>
  <c r="R32" i="4"/>
  <c r="S65" i="4"/>
  <c r="Z65" i="4"/>
  <c r="Q67" i="4"/>
  <c r="X67" i="4"/>
  <c r="T68" i="4"/>
  <c r="T72" i="4"/>
  <c r="AA72" i="4"/>
  <c r="Q91" i="4"/>
  <c r="X91" i="4"/>
  <c r="T6" i="4"/>
  <c r="AA6" i="4"/>
  <c r="P8" i="4"/>
  <c r="W8" i="4"/>
  <c r="T10" i="4"/>
  <c r="AA10" i="4"/>
  <c r="P12" i="4"/>
  <c r="W12" i="4"/>
  <c r="T16" i="4"/>
  <c r="AA16" i="4"/>
  <c r="P18" i="4"/>
  <c r="W18" i="4"/>
  <c r="T20" i="4"/>
  <c r="AA20" i="4"/>
  <c r="P22" i="4"/>
  <c r="W22" i="4"/>
  <c r="T24" i="4"/>
  <c r="AA24" i="4"/>
  <c r="P26" i="4"/>
  <c r="W26" i="4"/>
  <c r="P30" i="4"/>
  <c r="W30" i="4"/>
  <c r="R31" i="4"/>
  <c r="Y31" i="4"/>
  <c r="P65" i="4"/>
  <c r="W65" i="4"/>
  <c r="T65" i="4"/>
  <c r="AA65" i="4"/>
  <c r="R67" i="4"/>
  <c r="Y67" i="4"/>
  <c r="Q68" i="4"/>
  <c r="X68" i="4"/>
  <c r="T69" i="4"/>
  <c r="AA69" i="4"/>
  <c r="S70" i="4"/>
  <c r="Z70" i="4"/>
  <c r="R71" i="4"/>
  <c r="R73" i="4" s="1"/>
  <c r="Y71" i="4"/>
  <c r="Y73" i="4" s="1"/>
  <c r="P74" i="4"/>
  <c r="W74" i="4"/>
  <c r="T74" i="4"/>
  <c r="AA74" i="4"/>
  <c r="R76" i="4"/>
  <c r="Y76" i="4"/>
  <c r="Q77" i="4"/>
  <c r="X77" i="4"/>
  <c r="T79" i="4"/>
  <c r="AA79" i="4"/>
  <c r="S80" i="4"/>
  <c r="Z80" i="4"/>
  <c r="Q82" i="4"/>
  <c r="X82" i="4"/>
  <c r="P83" i="4"/>
  <c r="W83" i="4"/>
  <c r="S84" i="4"/>
  <c r="Z84" i="4"/>
  <c r="R87" i="4"/>
  <c r="Y87" i="4"/>
  <c r="P89" i="4"/>
  <c r="W89" i="4"/>
  <c r="T89" i="4"/>
  <c r="AA89" i="4"/>
  <c r="R91" i="4"/>
  <c r="Y91" i="4"/>
  <c r="Q92" i="4"/>
  <c r="X92" i="4"/>
  <c r="T93" i="4"/>
  <c r="AA93" i="4"/>
  <c r="S94" i="4"/>
  <c r="Z94" i="4"/>
  <c r="Q96" i="4"/>
  <c r="X96" i="4"/>
  <c r="P98" i="4"/>
  <c r="W98" i="4"/>
  <c r="S99" i="4"/>
  <c r="Z99" i="4"/>
  <c r="R100" i="4"/>
  <c r="Y100" i="4"/>
  <c r="P102" i="4"/>
  <c r="W102" i="4"/>
  <c r="T102" i="4"/>
  <c r="AA102" i="4"/>
  <c r="R104" i="4"/>
  <c r="Y104" i="4"/>
  <c r="Q105" i="4"/>
  <c r="X105" i="4"/>
  <c r="S151" i="4"/>
  <c r="Q156" i="4"/>
  <c r="P158" i="4"/>
  <c r="T158" i="4"/>
  <c r="S159" i="4"/>
  <c r="T37" i="4"/>
  <c r="AA37" i="4"/>
  <c r="R36" i="4"/>
  <c r="P35" i="4"/>
  <c r="W35" i="4"/>
  <c r="P7" i="4"/>
  <c r="W7" i="4"/>
  <c r="R8" i="4"/>
  <c r="Y8" i="4"/>
  <c r="P11" i="4"/>
  <c r="W11" i="4"/>
  <c r="R12" i="4"/>
  <c r="Y12" i="4"/>
  <c r="P17" i="4"/>
  <c r="W17" i="4"/>
  <c r="R18" i="4"/>
  <c r="Y18" i="4"/>
  <c r="P21" i="4"/>
  <c r="W21" i="4"/>
  <c r="R22" i="4"/>
  <c r="Y22" i="4"/>
  <c r="P25" i="4"/>
  <c r="W25" i="4"/>
  <c r="R26" i="4"/>
  <c r="Y26" i="4"/>
  <c r="P29" i="4"/>
  <c r="W29" i="4"/>
  <c r="T31" i="4"/>
  <c r="AA31" i="4"/>
  <c r="W33" i="4"/>
  <c r="T66" i="4"/>
  <c r="AA66" i="4"/>
  <c r="R68" i="4"/>
  <c r="Y68" i="4"/>
  <c r="X69" i="4"/>
  <c r="S71" i="4"/>
  <c r="S73" i="4" s="1"/>
  <c r="Z71" i="4"/>
  <c r="Z73" i="4" s="1"/>
  <c r="R72" i="4"/>
  <c r="Y72" i="4"/>
  <c r="Q74" i="4"/>
  <c r="X74" i="4"/>
  <c r="P75" i="4"/>
  <c r="W75" i="4"/>
  <c r="T75" i="4"/>
  <c r="AA75" i="4"/>
  <c r="S76" i="4"/>
  <c r="Z76" i="4"/>
  <c r="R77" i="4"/>
  <c r="Y77" i="4"/>
  <c r="Q79" i="4"/>
  <c r="X79" i="4"/>
  <c r="P80" i="4"/>
  <c r="W80" i="4"/>
  <c r="T80" i="4"/>
  <c r="AA80" i="4"/>
  <c r="S81" i="4"/>
  <c r="Z81" i="4"/>
  <c r="R82" i="4"/>
  <c r="Y82" i="4"/>
  <c r="Q83" i="4"/>
  <c r="X83" i="4"/>
  <c r="P84" i="4"/>
  <c r="W84" i="4"/>
  <c r="T84" i="4"/>
  <c r="AA84" i="4"/>
  <c r="S87" i="4"/>
  <c r="Z87" i="4"/>
  <c r="R88" i="4"/>
  <c r="Y88" i="4"/>
  <c r="Q89" i="4"/>
  <c r="X89" i="4"/>
  <c r="P90" i="4"/>
  <c r="W90" i="4"/>
  <c r="T90" i="4"/>
  <c r="AA90" i="4"/>
  <c r="S91" i="4"/>
  <c r="Z91" i="4"/>
  <c r="R92" i="4"/>
  <c r="Y92" i="4"/>
  <c r="Q93" i="4"/>
  <c r="X93" i="4"/>
  <c r="P94" i="4"/>
  <c r="W94" i="4"/>
  <c r="T94" i="4"/>
  <c r="AA94" i="4"/>
  <c r="S95" i="4"/>
  <c r="Z95" i="4"/>
  <c r="R96" i="4"/>
  <c r="Y96" i="4"/>
  <c r="Q98" i="4"/>
  <c r="X98" i="4"/>
  <c r="P99" i="4"/>
  <c r="W99" i="4"/>
  <c r="T99" i="4"/>
  <c r="AA99" i="4"/>
  <c r="S100" i="4"/>
  <c r="Z100" i="4"/>
  <c r="R101" i="4"/>
  <c r="Y101" i="4"/>
  <c r="Q102" i="4"/>
  <c r="X102" i="4"/>
  <c r="P103" i="4"/>
  <c r="W103" i="4"/>
  <c r="T103" i="4"/>
  <c r="AA103" i="4"/>
  <c r="S104" i="4"/>
  <c r="Z104" i="4"/>
  <c r="R105" i="4"/>
  <c r="Y105" i="4"/>
  <c r="P151" i="4"/>
  <c r="T151" i="4"/>
  <c r="S152" i="4"/>
  <c r="Q158" i="4"/>
  <c r="P159" i="4"/>
  <c r="T159" i="4"/>
  <c r="P15" i="4"/>
  <c r="W15" i="4"/>
  <c r="R37" i="4"/>
  <c r="Y37" i="4"/>
  <c r="P36" i="4"/>
  <c r="W36" i="4"/>
  <c r="T34" i="4"/>
  <c r="AA34" i="4"/>
  <c r="P10" i="4"/>
  <c r="W10" i="4"/>
  <c r="T12" i="4"/>
  <c r="AA12" i="4"/>
  <c r="P20" i="4"/>
  <c r="W20" i="4"/>
  <c r="T22" i="4"/>
  <c r="AA22" i="4"/>
  <c r="P28" i="4"/>
  <c r="W28" i="4"/>
  <c r="R29" i="4"/>
  <c r="Y29" i="4"/>
  <c r="AA30" i="4"/>
  <c r="P32" i="4"/>
  <c r="W32" i="4"/>
  <c r="R33" i="4"/>
  <c r="Y33" i="4"/>
  <c r="Y65" i="4"/>
  <c r="Q66" i="4"/>
  <c r="X66" i="4"/>
  <c r="P67" i="4"/>
  <c r="W67" i="4"/>
  <c r="AA67" i="4"/>
  <c r="S68" i="4"/>
  <c r="Z68" i="4"/>
  <c r="R69" i="4"/>
  <c r="Y69" i="4"/>
  <c r="X70" i="4"/>
  <c r="T71" i="4"/>
  <c r="T73" i="4"/>
  <c r="AA71" i="4"/>
  <c r="AA73" i="4" s="1"/>
  <c r="S72" i="4"/>
  <c r="Z72" i="4"/>
  <c r="Q75" i="4"/>
  <c r="X75" i="4"/>
  <c r="P76" i="4"/>
  <c r="W76" i="4"/>
  <c r="S77" i="4"/>
  <c r="Z77" i="4"/>
  <c r="R79" i="4"/>
  <c r="Y79" i="4"/>
  <c r="P81" i="4"/>
  <c r="W81" i="4"/>
  <c r="T81" i="4"/>
  <c r="AA81" i="4"/>
  <c r="R83" i="4"/>
  <c r="Y83" i="4"/>
  <c r="Q84" i="4"/>
  <c r="X84" i="4"/>
  <c r="T87" i="4"/>
  <c r="AA87" i="4"/>
  <c r="S88" i="4"/>
  <c r="Z88" i="4"/>
  <c r="Q90" i="4"/>
  <c r="X90" i="4"/>
  <c r="P91" i="4"/>
  <c r="W91" i="4"/>
  <c r="S92" i="4"/>
  <c r="Z92" i="4"/>
  <c r="R93" i="4"/>
  <c r="Y93" i="4"/>
  <c r="P95" i="4"/>
  <c r="W95" i="4"/>
  <c r="T95" i="4"/>
  <c r="AA95" i="4"/>
  <c r="R98" i="4"/>
  <c r="Y98" i="4"/>
  <c r="Q99" i="4"/>
  <c r="X99" i="4"/>
  <c r="T100" i="4"/>
  <c r="AA100" i="4"/>
  <c r="S101" i="4"/>
  <c r="Z101" i="4"/>
  <c r="Q103" i="4"/>
  <c r="X103" i="4"/>
  <c r="P104" i="4"/>
  <c r="W104" i="4"/>
  <c r="S105" i="4"/>
  <c r="Z105" i="4"/>
  <c r="Q151" i="4"/>
  <c r="P152" i="4"/>
  <c r="T152" i="4"/>
  <c r="S156" i="4"/>
  <c r="R158" i="4"/>
  <c r="Q159" i="4"/>
  <c r="P37" i="4"/>
  <c r="W37" i="4"/>
  <c r="T35" i="4"/>
  <c r="AA35" i="4"/>
  <c r="R10" i="4"/>
  <c r="Y10" i="4"/>
  <c r="P13" i="4"/>
  <c r="W13" i="4"/>
  <c r="R20" i="4"/>
  <c r="Y20" i="4"/>
  <c r="P23" i="4"/>
  <c r="W23" i="4"/>
  <c r="T29" i="4"/>
  <c r="AA29" i="4"/>
  <c r="T33" i="4"/>
  <c r="AA33" i="4"/>
  <c r="Y66" i="4"/>
  <c r="P68" i="4"/>
  <c r="W68" i="4"/>
  <c r="S69" i="4"/>
  <c r="Z69" i="4"/>
  <c r="R70" i="4"/>
  <c r="Y70" i="4"/>
  <c r="Q71" i="4"/>
  <c r="Q73" i="4" s="1"/>
  <c r="X71" i="4"/>
  <c r="X73" i="4" s="1"/>
  <c r="P72" i="4"/>
  <c r="W72" i="4"/>
  <c r="S74" i="4"/>
  <c r="Z74" i="4"/>
  <c r="R75" i="4"/>
  <c r="Y75" i="4"/>
  <c r="Q76" i="4"/>
  <c r="X76" i="4"/>
  <c r="P77" i="4"/>
  <c r="W77" i="4"/>
  <c r="T77" i="4"/>
  <c r="AA77" i="4"/>
  <c r="S79" i="4"/>
  <c r="Z79" i="4"/>
  <c r="R80" i="4"/>
  <c r="Y80" i="4"/>
  <c r="Q81" i="4"/>
  <c r="X81" i="4"/>
  <c r="P82" i="4"/>
  <c r="W82" i="4"/>
  <c r="T82" i="4"/>
  <c r="AA82" i="4"/>
  <c r="S83" i="4"/>
  <c r="Z83" i="4"/>
  <c r="R84" i="4"/>
  <c r="Y84" i="4"/>
  <c r="Q87" i="4"/>
  <c r="X87" i="4"/>
  <c r="P88" i="4"/>
  <c r="W88" i="4"/>
  <c r="T88" i="4"/>
  <c r="AA88" i="4"/>
  <c r="S89" i="4"/>
  <c r="Z89" i="4"/>
  <c r="R90" i="4"/>
  <c r="Y90" i="4"/>
  <c r="P92" i="4"/>
  <c r="W92" i="4"/>
  <c r="T92" i="4"/>
  <c r="AA92" i="4"/>
  <c r="S93" i="4"/>
  <c r="Z93" i="4"/>
  <c r="R94" i="4"/>
  <c r="Y94" i="4"/>
  <c r="Q95" i="4"/>
  <c r="X95" i="4"/>
  <c r="P96" i="4"/>
  <c r="W96" i="4"/>
  <c r="T96" i="4"/>
  <c r="AA96" i="4"/>
  <c r="S98" i="4"/>
  <c r="Z98" i="4"/>
  <c r="R99" i="4"/>
  <c r="Y99" i="4"/>
  <c r="Q100" i="4"/>
  <c r="X100" i="4"/>
  <c r="P101" i="4"/>
  <c r="W101" i="4"/>
  <c r="T101" i="4"/>
  <c r="AA101" i="4"/>
  <c r="S102" i="4"/>
  <c r="Z102" i="4"/>
  <c r="R103" i="4"/>
  <c r="Y103" i="4"/>
  <c r="Q104" i="4"/>
  <c r="X104" i="4"/>
  <c r="P105" i="4"/>
  <c r="W105" i="4"/>
  <c r="T105" i="4"/>
  <c r="AA105" i="4"/>
  <c r="R151" i="4"/>
  <c r="Q152" i="4"/>
  <c r="P156" i="4"/>
  <c r="T156" i="4"/>
  <c r="S158" i="4"/>
  <c r="R159" i="4"/>
  <c r="T15" i="4"/>
  <c r="AA15" i="4"/>
  <c r="T36" i="4"/>
  <c r="AA36" i="4"/>
  <c r="R35" i="4"/>
  <c r="Y35" i="4"/>
  <c r="P34" i="4"/>
  <c r="W34" i="4"/>
  <c r="T89" i="2"/>
  <c r="S89" i="2"/>
  <c r="Q89" i="2"/>
  <c r="T88" i="2"/>
  <c r="S88" i="2"/>
  <c r="R88" i="2"/>
  <c r="P88" i="2"/>
  <c r="S87" i="2"/>
  <c r="R87" i="2"/>
  <c r="Q87" i="2"/>
  <c r="T86" i="2"/>
  <c r="R86" i="2"/>
  <c r="Q86" i="2"/>
  <c r="P86" i="2"/>
  <c r="T85" i="2"/>
  <c r="S85" i="2"/>
  <c r="R85" i="2"/>
  <c r="Q85" i="2"/>
  <c r="P85" i="2"/>
  <c r="M76" i="2"/>
  <c r="T76" i="2" s="1"/>
  <c r="L76" i="2"/>
  <c r="Z76" i="2" s="1"/>
  <c r="K76" i="2"/>
  <c r="R76" i="2" s="1"/>
  <c r="J76" i="2"/>
  <c r="I76" i="2"/>
  <c r="P76" i="2" s="1"/>
  <c r="M75" i="2"/>
  <c r="T75" i="2" s="1"/>
  <c r="L75" i="2"/>
  <c r="S75" i="2" s="1"/>
  <c r="K75" i="2"/>
  <c r="R75" i="2" s="1"/>
  <c r="J75" i="2"/>
  <c r="I75" i="2"/>
  <c r="M74" i="2"/>
  <c r="L74" i="2"/>
  <c r="S74" i="2" s="1"/>
  <c r="K74" i="2"/>
  <c r="R74" i="2" s="1"/>
  <c r="J74" i="2"/>
  <c r="Q74" i="2" s="1"/>
  <c r="I74" i="2"/>
  <c r="P74" i="2" s="1"/>
  <c r="I73" i="2"/>
  <c r="M62" i="2"/>
  <c r="L62" i="2"/>
  <c r="S62" i="2" s="1"/>
  <c r="K62" i="2"/>
  <c r="R62" i="2" s="1"/>
  <c r="J62" i="2"/>
  <c r="Q62" i="2" s="1"/>
  <c r="I62" i="2"/>
  <c r="P62" i="2" s="1"/>
  <c r="M61" i="2"/>
  <c r="T61" i="2" s="1"/>
  <c r="L61" i="2"/>
  <c r="K61" i="2"/>
  <c r="R61" i="2" s="1"/>
  <c r="J61" i="2"/>
  <c r="X61" i="2" s="1"/>
  <c r="I61" i="2"/>
  <c r="W61" i="2" s="1"/>
  <c r="M60" i="2"/>
  <c r="L60" i="2"/>
  <c r="K60" i="2"/>
  <c r="Y60" i="2" s="1"/>
  <c r="J60" i="2"/>
  <c r="X60" i="2" s="1"/>
  <c r="I60" i="2"/>
  <c r="P60" i="2" s="1"/>
  <c r="M59" i="2"/>
  <c r="AA59" i="2" s="1"/>
  <c r="L59" i="2"/>
  <c r="S59" i="2" s="1"/>
  <c r="K59" i="2"/>
  <c r="R59" i="2" s="1"/>
  <c r="J59" i="2"/>
  <c r="I59" i="2"/>
  <c r="W59" i="2" s="1"/>
  <c r="M58" i="2"/>
  <c r="AA58" i="2" s="1"/>
  <c r="L58" i="2"/>
  <c r="Z58" i="2" s="1"/>
  <c r="K58" i="2"/>
  <c r="Y58" i="2" s="1"/>
  <c r="J58" i="2"/>
  <c r="Q58" i="2" s="1"/>
  <c r="I58" i="2"/>
  <c r="M57" i="2"/>
  <c r="T57" i="2" s="1"/>
  <c r="L57" i="2"/>
  <c r="S57" i="2" s="1"/>
  <c r="K57" i="2"/>
  <c r="R57" i="2" s="1"/>
  <c r="J57" i="2"/>
  <c r="X57" i="2" s="1"/>
  <c r="I57" i="2"/>
  <c r="P57" i="2" s="1"/>
  <c r="M56" i="2"/>
  <c r="L56" i="2"/>
  <c r="Z56" i="2" s="1"/>
  <c r="K56" i="2"/>
  <c r="R56" i="2" s="1"/>
  <c r="J56" i="2"/>
  <c r="Q56" i="2" s="1"/>
  <c r="I56" i="2"/>
  <c r="M55" i="2"/>
  <c r="L55" i="2"/>
  <c r="S55" i="2" s="1"/>
  <c r="K55" i="2"/>
  <c r="Y55" i="2" s="1"/>
  <c r="J55" i="2"/>
  <c r="Q55" i="2" s="1"/>
  <c r="I55" i="2"/>
  <c r="W55" i="2" s="1"/>
  <c r="M54" i="2"/>
  <c r="L54" i="2"/>
  <c r="S54" i="2" s="1"/>
  <c r="K54" i="2"/>
  <c r="J54" i="2"/>
  <c r="X54" i="2" s="1"/>
  <c r="I54" i="2"/>
  <c r="P54" i="2" s="1"/>
  <c r="M53" i="2"/>
  <c r="AA53" i="2" s="1"/>
  <c r="L53" i="2"/>
  <c r="K53" i="2"/>
  <c r="Y53" i="2" s="1"/>
  <c r="J53" i="2"/>
  <c r="Q53" i="2" s="1"/>
  <c r="I53" i="2"/>
  <c r="P53" i="2" s="1"/>
  <c r="M52" i="2"/>
  <c r="AA52" i="2" s="1"/>
  <c r="L52" i="2"/>
  <c r="S52" i="2" s="1"/>
  <c r="K52" i="2"/>
  <c r="Y52" i="2" s="1"/>
  <c r="J52" i="2"/>
  <c r="X52" i="2" s="1"/>
  <c r="I52" i="2"/>
  <c r="M51" i="2"/>
  <c r="T51" i="2" s="1"/>
  <c r="L51" i="2"/>
  <c r="S51" i="2" s="1"/>
  <c r="K51" i="2"/>
  <c r="R51" i="2" s="1"/>
  <c r="J51" i="2"/>
  <c r="Q51" i="2" s="1"/>
  <c r="I51" i="2"/>
  <c r="M50" i="2"/>
  <c r="T50" i="2" s="1"/>
  <c r="L50" i="2"/>
  <c r="S50" i="2" s="1"/>
  <c r="K50" i="2"/>
  <c r="R50" i="2" s="1"/>
  <c r="J50" i="2"/>
  <c r="Q50" i="2" s="1"/>
  <c r="I50" i="2"/>
  <c r="W50" i="2" s="1"/>
  <c r="M49" i="2"/>
  <c r="T49" i="2" s="1"/>
  <c r="L49" i="2"/>
  <c r="K49" i="2"/>
  <c r="R49" i="2" s="1"/>
  <c r="J49" i="2"/>
  <c r="Q49" i="2" s="1"/>
  <c r="I49" i="2"/>
  <c r="W49" i="2" s="1"/>
  <c r="M48" i="2"/>
  <c r="L48" i="2"/>
  <c r="K48" i="2"/>
  <c r="J48" i="2"/>
  <c r="Q48" i="2" s="1"/>
  <c r="I48" i="2"/>
  <c r="P48" i="2" s="1"/>
  <c r="M47" i="2"/>
  <c r="T47" i="2" s="1"/>
  <c r="L47" i="2"/>
  <c r="S47" i="2" s="1"/>
  <c r="K47" i="2"/>
  <c r="Y47" i="2" s="1"/>
  <c r="J47" i="2"/>
  <c r="I47" i="2"/>
  <c r="W47" i="2" s="1"/>
  <c r="M46" i="2"/>
  <c r="T46" i="2" s="1"/>
  <c r="L46" i="2"/>
  <c r="S46" i="2" s="1"/>
  <c r="K46" i="2"/>
  <c r="Y46" i="2" s="1"/>
  <c r="J46" i="2"/>
  <c r="Q46" i="2" s="1"/>
  <c r="I46" i="2"/>
  <c r="P46" i="2" s="1"/>
  <c r="M45" i="2"/>
  <c r="AA45" i="2" s="1"/>
  <c r="L45" i="2"/>
  <c r="S45" i="2" s="1"/>
  <c r="K45" i="2"/>
  <c r="R45" i="2" s="1"/>
  <c r="J45" i="2"/>
  <c r="X45" i="2" s="1"/>
  <c r="I45" i="2"/>
  <c r="P45" i="2" s="1"/>
  <c r="M44" i="2"/>
  <c r="L44" i="2"/>
  <c r="Z44" i="2" s="1"/>
  <c r="K44" i="2"/>
  <c r="R44" i="2" s="1"/>
  <c r="J44" i="2"/>
  <c r="X44" i="2" s="1"/>
  <c r="I44" i="2"/>
  <c r="M43" i="2"/>
  <c r="AA43" i="2" s="1"/>
  <c r="L43" i="2"/>
  <c r="K43" i="2"/>
  <c r="Y43" i="2" s="1"/>
  <c r="J43" i="2"/>
  <c r="X43" i="2" s="1"/>
  <c r="I43" i="2"/>
  <c r="P43" i="2" s="1"/>
  <c r="M41" i="2"/>
  <c r="AA41" i="2" s="1"/>
  <c r="L41" i="2"/>
  <c r="Z41" i="2" s="1"/>
  <c r="K41" i="2"/>
  <c r="J41" i="2"/>
  <c r="Q41" i="2" s="1"/>
  <c r="I41" i="2"/>
  <c r="P41" i="2" s="1"/>
  <c r="M40" i="2"/>
  <c r="AA40" i="2" s="1"/>
  <c r="AA42" i="2" s="1"/>
  <c r="L40" i="2"/>
  <c r="Z40" i="2" s="1"/>
  <c r="Z42" i="2" s="1"/>
  <c r="K40" i="2"/>
  <c r="J40" i="2"/>
  <c r="Q40" i="2" s="1"/>
  <c r="Q42" i="2" s="1"/>
  <c r="I40" i="2"/>
  <c r="P40" i="2" s="1"/>
  <c r="P42" i="2" s="1"/>
  <c r="M39" i="2"/>
  <c r="T39" i="2" s="1"/>
  <c r="L39" i="2"/>
  <c r="Z39" i="2" s="1"/>
  <c r="K39" i="2"/>
  <c r="R39" i="2" s="1"/>
  <c r="J39" i="2"/>
  <c r="I39" i="2"/>
  <c r="P39" i="2" s="1"/>
  <c r="M38" i="2"/>
  <c r="T38" i="2" s="1"/>
  <c r="L38" i="2"/>
  <c r="S38" i="2" s="1"/>
  <c r="K38" i="2"/>
  <c r="R38" i="2" s="1"/>
  <c r="J38" i="2"/>
  <c r="X38" i="2" s="1"/>
  <c r="I38" i="2"/>
  <c r="M37" i="2"/>
  <c r="AA37" i="2" s="1"/>
  <c r="L37" i="2"/>
  <c r="S37" i="2" s="1"/>
  <c r="K37" i="2"/>
  <c r="R37" i="2" s="1"/>
  <c r="J37" i="2"/>
  <c r="I37" i="2"/>
  <c r="P37" i="2" s="1"/>
  <c r="M36" i="2"/>
  <c r="AA36" i="2" s="1"/>
  <c r="L36" i="2"/>
  <c r="S36" i="2" s="1"/>
  <c r="K36" i="2"/>
  <c r="R36" i="2" s="1"/>
  <c r="J36" i="2"/>
  <c r="X36" i="2" s="1"/>
  <c r="I36" i="2"/>
  <c r="P36" i="2" s="1"/>
  <c r="M35" i="2"/>
  <c r="L35" i="2"/>
  <c r="K35" i="2"/>
  <c r="R35" i="2" s="1"/>
  <c r="J35" i="2"/>
  <c r="X35" i="2" s="1"/>
  <c r="I35" i="2"/>
  <c r="W35" i="2" s="1"/>
  <c r="M34" i="2"/>
  <c r="L34" i="2"/>
  <c r="Z34" i="2" s="1"/>
  <c r="K34" i="2"/>
  <c r="J34" i="2"/>
  <c r="Q34" i="2" s="1"/>
  <c r="I34" i="2"/>
  <c r="P34" i="2" s="1"/>
  <c r="M32" i="2"/>
  <c r="T32" i="2" s="1"/>
  <c r="K32" i="2"/>
  <c r="Y32" i="2" s="1"/>
  <c r="I32" i="2"/>
  <c r="M31" i="2"/>
  <c r="K31" i="2"/>
  <c r="R31" i="2" s="1"/>
  <c r="I31" i="2"/>
  <c r="P31" i="2" s="1"/>
  <c r="M30" i="2"/>
  <c r="AA30" i="2" s="1"/>
  <c r="K30" i="2"/>
  <c r="Y30" i="2" s="1"/>
  <c r="I30" i="2"/>
  <c r="W30" i="2" s="1"/>
  <c r="M29" i="2"/>
  <c r="T29" i="2" s="1"/>
  <c r="K29" i="2"/>
  <c r="Y29" i="2" s="1"/>
  <c r="I29" i="2"/>
  <c r="P29" i="2" s="1"/>
  <c r="M28" i="2"/>
  <c r="T28" i="2" s="1"/>
  <c r="K28" i="2"/>
  <c r="Y28" i="2" s="1"/>
  <c r="I28" i="2"/>
  <c r="P28" i="2" s="1"/>
  <c r="M27" i="2"/>
  <c r="K27" i="2"/>
  <c r="R27" i="2" s="1"/>
  <c r="I27" i="2"/>
  <c r="P27" i="2" s="1"/>
  <c r="M26" i="2"/>
  <c r="T26" i="2" s="1"/>
  <c r="K26" i="2"/>
  <c r="I26" i="2"/>
  <c r="P26" i="2" s="1"/>
  <c r="M25" i="2"/>
  <c r="K25" i="2"/>
  <c r="R25" i="2" s="1"/>
  <c r="I25" i="2"/>
  <c r="P25" i="2" s="1"/>
  <c r="M24" i="2"/>
  <c r="T24" i="2" s="1"/>
  <c r="K24" i="2"/>
  <c r="R24" i="2" s="1"/>
  <c r="I24" i="2"/>
  <c r="W24" i="2" s="1"/>
  <c r="M23" i="2"/>
  <c r="K23" i="2"/>
  <c r="R23" i="2" s="1"/>
  <c r="I23" i="2"/>
  <c r="P23" i="2" s="1"/>
  <c r="M22" i="2"/>
  <c r="AA22" i="2" s="1"/>
  <c r="K22" i="2"/>
  <c r="I22" i="2"/>
  <c r="W22" i="2" s="1"/>
  <c r="M21" i="2"/>
  <c r="AA21" i="2" s="1"/>
  <c r="K21" i="2"/>
  <c r="R21" i="2" s="1"/>
  <c r="I21" i="2"/>
  <c r="P21" i="2" s="1"/>
  <c r="M20" i="2"/>
  <c r="T20" i="2" s="1"/>
  <c r="K20" i="2"/>
  <c r="Y20" i="2" s="1"/>
  <c r="I20" i="2"/>
  <c r="P20" i="2" s="1"/>
  <c r="M19" i="2"/>
  <c r="K19" i="2"/>
  <c r="R19" i="2" s="1"/>
  <c r="I19" i="2"/>
  <c r="W19" i="2" s="1"/>
  <c r="M18" i="2"/>
  <c r="AA18" i="2" s="1"/>
  <c r="K18" i="2"/>
  <c r="Y18" i="2" s="1"/>
  <c r="I18" i="2"/>
  <c r="W18" i="2" s="1"/>
  <c r="M17" i="2"/>
  <c r="K17" i="2"/>
  <c r="Y17" i="2" s="1"/>
  <c r="I17" i="2"/>
  <c r="P17" i="2" s="1"/>
  <c r="M16" i="2"/>
  <c r="T16" i="2" s="1"/>
  <c r="K16" i="2"/>
  <c r="R16" i="2" s="1"/>
  <c r="I16" i="2"/>
  <c r="P16" i="2" s="1"/>
  <c r="M15" i="2"/>
  <c r="K15" i="2"/>
  <c r="Y15" i="2" s="1"/>
  <c r="I15" i="2"/>
  <c r="P15" i="2" s="1"/>
  <c r="M13" i="2"/>
  <c r="AA13" i="2" s="1"/>
  <c r="K13" i="2"/>
  <c r="I13" i="2"/>
  <c r="W13" i="2" s="1"/>
  <c r="M11" i="2"/>
  <c r="T11" i="2" s="1"/>
  <c r="K11" i="2"/>
  <c r="Y11" i="2" s="1"/>
  <c r="I11" i="2"/>
  <c r="P11" i="2" s="1"/>
  <c r="M10" i="2"/>
  <c r="AA10" i="2" s="1"/>
  <c r="K10" i="2"/>
  <c r="R10" i="2" s="1"/>
  <c r="I10" i="2"/>
  <c r="P10" i="2" s="1"/>
  <c r="M9" i="2"/>
  <c r="K9" i="2"/>
  <c r="R9" i="2" s="1"/>
  <c r="I9" i="2"/>
  <c r="W9" i="2" s="1"/>
  <c r="M8" i="2"/>
  <c r="T8" i="2" s="1"/>
  <c r="K8" i="2"/>
  <c r="I8" i="2"/>
  <c r="P8" i="2" s="1"/>
  <c r="M7" i="2"/>
  <c r="K7" i="2"/>
  <c r="Y7" i="2" s="1"/>
  <c r="I7" i="2"/>
  <c r="P7" i="2" s="1"/>
  <c r="M6" i="2"/>
  <c r="T6" i="2" s="1"/>
  <c r="K6" i="2"/>
  <c r="R6" i="2" s="1"/>
  <c r="I6" i="2"/>
  <c r="P6" i="2" s="1"/>
  <c r="R113" i="1"/>
  <c r="S113" i="1"/>
  <c r="U113" i="1"/>
  <c r="T113" i="1"/>
  <c r="S114" i="1"/>
  <c r="T114" i="1"/>
  <c r="R114" i="1"/>
  <c r="V114" i="1"/>
  <c r="R115" i="1"/>
  <c r="U115" i="1"/>
  <c r="V115" i="1"/>
  <c r="S116" i="1"/>
  <c r="T116" i="1"/>
  <c r="U116" i="1"/>
  <c r="R116" i="1"/>
  <c r="V116" i="1"/>
  <c r="R117" i="1"/>
  <c r="U117" i="1"/>
  <c r="V117" i="1"/>
  <c r="J108" i="1"/>
  <c r="R108" i="1" s="1"/>
  <c r="J109" i="1"/>
  <c r="R109" i="1" s="1"/>
  <c r="K109" i="1"/>
  <c r="S109" i="1" s="1"/>
  <c r="L109" i="1"/>
  <c r="T109" i="1" s="1"/>
  <c r="M109" i="1"/>
  <c r="AC109" i="1" s="1"/>
  <c r="N109" i="1"/>
  <c r="J110" i="1"/>
  <c r="K110" i="1"/>
  <c r="L110" i="1"/>
  <c r="AB110" i="1" s="1"/>
  <c r="M110" i="1"/>
  <c r="AC110" i="1" s="1"/>
  <c r="N110" i="1"/>
  <c r="V110" i="1" s="1"/>
  <c r="J111" i="1"/>
  <c r="Z111" i="1" s="1"/>
  <c r="K111" i="1"/>
  <c r="AA111" i="1" s="1"/>
  <c r="L111" i="1"/>
  <c r="AB111" i="1" s="1"/>
  <c r="M111" i="1"/>
  <c r="U111" i="1" s="1"/>
  <c r="N111" i="1"/>
  <c r="V111" i="1" s="1"/>
  <c r="K74" i="1"/>
  <c r="S74" i="1" s="1"/>
  <c r="L74" i="1"/>
  <c r="AB74" i="1" s="1"/>
  <c r="M74" i="1"/>
  <c r="N74" i="1"/>
  <c r="V74" i="1" s="1"/>
  <c r="K75" i="1"/>
  <c r="S75" i="1" s="1"/>
  <c r="L75" i="1"/>
  <c r="T75" i="1" s="1"/>
  <c r="M75" i="1"/>
  <c r="U75" i="1" s="1"/>
  <c r="N75" i="1"/>
  <c r="AD75" i="1" s="1"/>
  <c r="K76" i="1"/>
  <c r="AA76" i="1" s="1"/>
  <c r="L76" i="1"/>
  <c r="AB76" i="1" s="1"/>
  <c r="M76" i="1"/>
  <c r="U76" i="1" s="1"/>
  <c r="N76" i="1"/>
  <c r="AD76" i="1" s="1"/>
  <c r="K77" i="1"/>
  <c r="S77" i="1" s="1"/>
  <c r="L77" i="1"/>
  <c r="AB77" i="1" s="1"/>
  <c r="M77" i="1"/>
  <c r="N77" i="1"/>
  <c r="AD77" i="1" s="1"/>
  <c r="K78" i="1"/>
  <c r="S78" i="1" s="1"/>
  <c r="L78" i="1"/>
  <c r="AB78" i="1" s="1"/>
  <c r="M78" i="1"/>
  <c r="U78" i="1" s="1"/>
  <c r="N78" i="1"/>
  <c r="V78" i="1" s="1"/>
  <c r="K79" i="1"/>
  <c r="AA79" i="1" s="1"/>
  <c r="L79" i="1"/>
  <c r="T79" i="1" s="1"/>
  <c r="M79" i="1"/>
  <c r="U79" i="1" s="1"/>
  <c r="N79" i="1"/>
  <c r="V79" i="1" s="1"/>
  <c r="S79" i="1"/>
  <c r="K80" i="1"/>
  <c r="L80" i="1"/>
  <c r="M80" i="1"/>
  <c r="AC80" i="1" s="1"/>
  <c r="N80" i="1"/>
  <c r="AD80" i="1" s="1"/>
  <c r="K81" i="1"/>
  <c r="L81" i="1"/>
  <c r="AB81" i="1" s="1"/>
  <c r="M81" i="1"/>
  <c r="U81" i="1" s="1"/>
  <c r="N81" i="1"/>
  <c r="V81" i="1" s="1"/>
  <c r="K82" i="1"/>
  <c r="S82" i="1" s="1"/>
  <c r="L82" i="1"/>
  <c r="AB82" i="1" s="1"/>
  <c r="M82" i="1"/>
  <c r="U82" i="1" s="1"/>
  <c r="N82" i="1"/>
  <c r="K83" i="1"/>
  <c r="L83" i="1"/>
  <c r="M83" i="1"/>
  <c r="AC83" i="1" s="1"/>
  <c r="N83" i="1"/>
  <c r="AD83" i="1" s="1"/>
  <c r="K84" i="1"/>
  <c r="L84" i="1"/>
  <c r="M84" i="1"/>
  <c r="U84" i="1" s="1"/>
  <c r="N84" i="1"/>
  <c r="K85" i="1"/>
  <c r="S85" i="1" s="1"/>
  <c r="L85" i="1"/>
  <c r="T85" i="1" s="1"/>
  <c r="M85" i="1"/>
  <c r="AC85" i="1" s="1"/>
  <c r="N85" i="1"/>
  <c r="V85" i="1" s="1"/>
  <c r="K86" i="1"/>
  <c r="L86" i="1"/>
  <c r="M86" i="1"/>
  <c r="U86" i="1" s="1"/>
  <c r="N86" i="1"/>
  <c r="AD86" i="1" s="1"/>
  <c r="K87" i="1"/>
  <c r="L87" i="1"/>
  <c r="M87" i="1"/>
  <c r="U87" i="1" s="1"/>
  <c r="N87" i="1"/>
  <c r="AD87" i="1" s="1"/>
  <c r="K88" i="1"/>
  <c r="S88" i="1" s="1"/>
  <c r="L88" i="1"/>
  <c r="AB88" i="1" s="1"/>
  <c r="M88" i="1"/>
  <c r="AC88" i="1" s="1"/>
  <c r="N88" i="1"/>
  <c r="K89" i="1"/>
  <c r="L89" i="1"/>
  <c r="M89" i="1"/>
  <c r="U89" i="1" s="1"/>
  <c r="N89" i="1"/>
  <c r="AD89" i="1" s="1"/>
  <c r="K90" i="1"/>
  <c r="L90" i="1"/>
  <c r="AB90" i="1" s="1"/>
  <c r="M90" i="1"/>
  <c r="U90" i="1" s="1"/>
  <c r="N90" i="1"/>
  <c r="K91" i="1"/>
  <c r="S91" i="1" s="1"/>
  <c r="L91" i="1"/>
  <c r="AB91" i="1" s="1"/>
  <c r="M91" i="1"/>
  <c r="AC91" i="1" s="1"/>
  <c r="N91" i="1"/>
  <c r="V91" i="1" s="1"/>
  <c r="K92" i="1"/>
  <c r="L92" i="1"/>
  <c r="M92" i="1"/>
  <c r="U92" i="1" s="1"/>
  <c r="N92" i="1"/>
  <c r="AD92" i="1" s="1"/>
  <c r="K93" i="1"/>
  <c r="L93" i="1"/>
  <c r="T93" i="1" s="1"/>
  <c r="M93" i="1"/>
  <c r="AC93" i="1" s="1"/>
  <c r="N93" i="1"/>
  <c r="V93" i="1" s="1"/>
  <c r="K94" i="1"/>
  <c r="S94" i="1" s="1"/>
  <c r="L94" i="1"/>
  <c r="T94" i="1" s="1"/>
  <c r="M94" i="1"/>
  <c r="U94" i="1" s="1"/>
  <c r="N94" i="1"/>
  <c r="V94" i="1" s="1"/>
  <c r="K95" i="1"/>
  <c r="L95" i="1"/>
  <c r="M95" i="1"/>
  <c r="U95" i="1" s="1"/>
  <c r="N95" i="1"/>
  <c r="AD95" i="1" s="1"/>
  <c r="K96" i="1"/>
  <c r="L96" i="1"/>
  <c r="M96" i="1"/>
  <c r="U96" i="1" s="1"/>
  <c r="N96" i="1"/>
  <c r="K97" i="1"/>
  <c r="S97" i="1" s="1"/>
  <c r="L97" i="1"/>
  <c r="AB97" i="1" s="1"/>
  <c r="M97" i="1"/>
  <c r="U97" i="1" s="1"/>
  <c r="N97" i="1"/>
  <c r="V97" i="1" s="1"/>
  <c r="K99" i="1"/>
  <c r="L99" i="1"/>
  <c r="M99" i="1"/>
  <c r="U99" i="1" s="1"/>
  <c r="N99" i="1"/>
  <c r="AD99" i="1" s="1"/>
  <c r="K100" i="1"/>
  <c r="L100" i="1"/>
  <c r="M100" i="1"/>
  <c r="U100" i="1" s="1"/>
  <c r="N100" i="1"/>
  <c r="V100" i="1" s="1"/>
  <c r="K101" i="1"/>
  <c r="S101" i="1" s="1"/>
  <c r="L101" i="1"/>
  <c r="AB101" i="1" s="1"/>
  <c r="M101" i="1"/>
  <c r="U101" i="1" s="1"/>
  <c r="N101" i="1"/>
  <c r="V101" i="1" s="1"/>
  <c r="K102" i="1"/>
  <c r="L102" i="1"/>
  <c r="M102" i="1"/>
  <c r="AC102" i="1" s="1"/>
  <c r="N102" i="1"/>
  <c r="AD102" i="1" s="1"/>
  <c r="K103" i="1"/>
  <c r="L103" i="1"/>
  <c r="T103" i="1" s="1"/>
  <c r="M103" i="1"/>
  <c r="U103" i="1" s="1"/>
  <c r="N103" i="1"/>
  <c r="V103" i="1" s="1"/>
  <c r="K104" i="1"/>
  <c r="S104" i="1" s="1"/>
  <c r="L104" i="1"/>
  <c r="T104" i="1" s="1"/>
  <c r="M104" i="1"/>
  <c r="AC104" i="1" s="1"/>
  <c r="N104" i="1"/>
  <c r="V104" i="1" s="1"/>
  <c r="K105" i="1"/>
  <c r="L105" i="1"/>
  <c r="M105" i="1"/>
  <c r="U105" i="1" s="1"/>
  <c r="N105" i="1"/>
  <c r="AD105" i="1" s="1"/>
  <c r="K106" i="1"/>
  <c r="L106" i="1"/>
  <c r="AB106" i="1" s="1"/>
  <c r="M106" i="1"/>
  <c r="AC106" i="1" s="1"/>
  <c r="N106" i="1"/>
  <c r="V106" i="1" s="1"/>
  <c r="J74" i="1"/>
  <c r="R74" i="1" s="1"/>
  <c r="J75" i="1"/>
  <c r="Z75" i="1" s="1"/>
  <c r="J76" i="1"/>
  <c r="J77" i="1"/>
  <c r="Z77" i="1" s="1"/>
  <c r="J78" i="1"/>
  <c r="J79" i="1"/>
  <c r="J80" i="1"/>
  <c r="R80" i="1" s="1"/>
  <c r="J81" i="1"/>
  <c r="Z81" i="1" s="1"/>
  <c r="J82" i="1"/>
  <c r="J83" i="1"/>
  <c r="R83" i="1" s="1"/>
  <c r="J84" i="1"/>
  <c r="R84" i="1" s="1"/>
  <c r="J85" i="1"/>
  <c r="R85" i="1" s="1"/>
  <c r="J86" i="1"/>
  <c r="R86" i="1" s="1"/>
  <c r="J87" i="1"/>
  <c r="R87" i="1" s="1"/>
  <c r="J88" i="1"/>
  <c r="R88" i="1" s="1"/>
  <c r="J89" i="1"/>
  <c r="R89" i="1" s="1"/>
  <c r="J90" i="1"/>
  <c r="J91" i="1"/>
  <c r="J92" i="1"/>
  <c r="R92" i="1" s="1"/>
  <c r="J93" i="1"/>
  <c r="Z93" i="1" s="1"/>
  <c r="J94" i="1"/>
  <c r="Z94" i="1" s="1"/>
  <c r="J95" i="1"/>
  <c r="Z95" i="1" s="1"/>
  <c r="J96" i="1"/>
  <c r="R96" i="1" s="1"/>
  <c r="J97" i="1"/>
  <c r="R97" i="1" s="1"/>
  <c r="J99" i="1"/>
  <c r="R99" i="1" s="1"/>
  <c r="J100" i="1"/>
  <c r="Z100" i="1" s="1"/>
  <c r="J101" i="1"/>
  <c r="R101" i="1" s="1"/>
  <c r="J102" i="1"/>
  <c r="Z102" i="1" s="1"/>
  <c r="J103" i="1"/>
  <c r="J104" i="1"/>
  <c r="J105" i="1"/>
  <c r="R105" i="1" s="1"/>
  <c r="J106" i="1"/>
  <c r="Z106" i="1" s="1"/>
  <c r="N73" i="1"/>
  <c r="AD73" i="1" s="1"/>
  <c r="M73" i="1"/>
  <c r="L73" i="1"/>
  <c r="AB73" i="1" s="1"/>
  <c r="K73" i="1"/>
  <c r="S73" i="1" s="1"/>
  <c r="J73" i="1"/>
  <c r="R73" i="1" s="1"/>
  <c r="L15" i="1"/>
  <c r="T15" i="1" s="1"/>
  <c r="L16" i="1"/>
  <c r="T16" i="1" s="1"/>
  <c r="N16" i="1"/>
  <c r="V16" i="1" s="1"/>
  <c r="L17" i="1"/>
  <c r="N17" i="1"/>
  <c r="L18" i="1"/>
  <c r="T18" i="1" s="1"/>
  <c r="N18" i="1"/>
  <c r="AD18" i="1" s="1"/>
  <c r="L19" i="1"/>
  <c r="AB19" i="1" s="1"/>
  <c r="N19" i="1"/>
  <c r="V19" i="1" s="1"/>
  <c r="L20" i="1"/>
  <c r="AB20" i="1" s="1"/>
  <c r="N20" i="1"/>
  <c r="V20" i="1" s="1"/>
  <c r="L21" i="1"/>
  <c r="T21" i="1" s="1"/>
  <c r="N21" i="1"/>
  <c r="V21" i="1" s="1"/>
  <c r="L22" i="1"/>
  <c r="T22" i="1" s="1"/>
  <c r="N22" i="1"/>
  <c r="AD22" i="1" s="1"/>
  <c r="L23" i="1"/>
  <c r="N23" i="1"/>
  <c r="L24" i="1"/>
  <c r="T24" i="1" s="1"/>
  <c r="N24" i="1"/>
  <c r="AD24" i="1" s="1"/>
  <c r="L25" i="1"/>
  <c r="AB25" i="1" s="1"/>
  <c r="N25" i="1"/>
  <c r="AD25" i="1" s="1"/>
  <c r="L26" i="1"/>
  <c r="T26" i="1" s="1"/>
  <c r="N26" i="1"/>
  <c r="AD26" i="1" s="1"/>
  <c r="L27" i="1"/>
  <c r="T27" i="1" s="1"/>
  <c r="N27" i="1"/>
  <c r="AD27" i="1" s="1"/>
  <c r="L28" i="1"/>
  <c r="T28" i="1" s="1"/>
  <c r="N28" i="1"/>
  <c r="V28" i="1" s="1"/>
  <c r="L29" i="1"/>
  <c r="N29" i="1"/>
  <c r="L30" i="1"/>
  <c r="T30" i="1" s="1"/>
  <c r="N30" i="1"/>
  <c r="AD30" i="1" s="1"/>
  <c r="L31" i="1"/>
  <c r="AB31" i="1" s="1"/>
  <c r="N31" i="1"/>
  <c r="L32" i="1"/>
  <c r="AB32" i="1" s="1"/>
  <c r="N32" i="1"/>
  <c r="AD32" i="1" s="1"/>
  <c r="L33" i="1"/>
  <c r="T33" i="1" s="1"/>
  <c r="N33" i="1"/>
  <c r="AD33" i="1" s="1"/>
  <c r="L34" i="1"/>
  <c r="N34" i="1"/>
  <c r="J15" i="1"/>
  <c r="J16" i="1"/>
  <c r="J17" i="1"/>
  <c r="Z17" i="1" s="1"/>
  <c r="J18" i="1"/>
  <c r="Z18" i="1" s="1"/>
  <c r="J19" i="1"/>
  <c r="Z19" i="1" s="1"/>
  <c r="J20" i="1"/>
  <c r="R20" i="1" s="1"/>
  <c r="J21" i="1"/>
  <c r="Z21" i="1" s="1"/>
  <c r="J22" i="1"/>
  <c r="Z22" i="1" s="1"/>
  <c r="J23" i="1"/>
  <c r="R23" i="1" s="1"/>
  <c r="J24" i="1"/>
  <c r="Z24" i="1" s="1"/>
  <c r="J25" i="1"/>
  <c r="J26" i="1"/>
  <c r="Z26" i="1" s="1"/>
  <c r="J27" i="1"/>
  <c r="J28" i="1"/>
  <c r="J29" i="1"/>
  <c r="Z29" i="1" s="1"/>
  <c r="J30" i="1"/>
  <c r="Z30" i="1" s="1"/>
  <c r="J31" i="1"/>
  <c r="Z31" i="1" s="1"/>
  <c r="J32" i="1"/>
  <c r="J33" i="1"/>
  <c r="R33" i="1" s="1"/>
  <c r="J34" i="1"/>
  <c r="Z34" i="1" s="1"/>
  <c r="N8" i="1"/>
  <c r="V8" i="1" s="1"/>
  <c r="N9" i="1"/>
  <c r="AD9" i="1" s="1"/>
  <c r="N10" i="1"/>
  <c r="V10" i="1" s="1"/>
  <c r="N11" i="1"/>
  <c r="N12" i="1"/>
  <c r="N13" i="1"/>
  <c r="N6" i="1"/>
  <c r="V6" i="1" s="1"/>
  <c r="L8" i="1"/>
  <c r="AB8" i="1" s="1"/>
  <c r="L9" i="1"/>
  <c r="AB9" i="1" s="1"/>
  <c r="L10" i="1"/>
  <c r="L11" i="1"/>
  <c r="T11" i="1" s="1"/>
  <c r="L12" i="1"/>
  <c r="AB12" i="1" s="1"/>
  <c r="L13" i="1"/>
  <c r="T13" i="1" s="1"/>
  <c r="L6" i="1"/>
  <c r="T6" i="1" s="1"/>
  <c r="J8" i="1"/>
  <c r="Z8" i="1" s="1"/>
  <c r="J9" i="1"/>
  <c r="R9" i="1" s="1"/>
  <c r="J10" i="1"/>
  <c r="J11" i="1"/>
  <c r="Z11" i="1" s="1"/>
  <c r="J12" i="1"/>
  <c r="R12" i="1" s="1"/>
  <c r="J13" i="1"/>
  <c r="Z13" i="1" s="1"/>
  <c r="J6" i="1"/>
  <c r="Z6" i="1" s="1"/>
  <c r="T34" i="1"/>
  <c r="AB34" i="1"/>
  <c r="AB22" i="1"/>
  <c r="R76" i="1"/>
  <c r="Z76" i="1"/>
  <c r="T12" i="1"/>
  <c r="V11" i="1"/>
  <c r="AD11" i="1"/>
  <c r="R22" i="1"/>
  <c r="V34" i="1"/>
  <c r="AD34" i="1"/>
  <c r="V26" i="1"/>
  <c r="V22" i="1"/>
  <c r="AA73" i="1"/>
  <c r="R102" i="1"/>
  <c r="Z85" i="1"/>
  <c r="R77" i="1"/>
  <c r="AD103" i="1"/>
  <c r="V102" i="1"/>
  <c r="AD101" i="1"/>
  <c r="V96" i="1"/>
  <c r="AD96" i="1"/>
  <c r="AD94" i="1"/>
  <c r="V90" i="1"/>
  <c r="AD90" i="1"/>
  <c r="V88" i="1"/>
  <c r="AD88" i="1"/>
  <c r="V84" i="1"/>
  <c r="AD84" i="1"/>
  <c r="V82" i="1"/>
  <c r="AD82" i="1"/>
  <c r="T111" i="1"/>
  <c r="W6" i="2"/>
  <c r="R7" i="2"/>
  <c r="W10" i="2"/>
  <c r="R11" i="2"/>
  <c r="W16" i="2"/>
  <c r="R17" i="2"/>
  <c r="W20" i="2"/>
  <c r="Y21" i="2"/>
  <c r="P24" i="2"/>
  <c r="W28" i="2"/>
  <c r="R29" i="2"/>
  <c r="P32" i="2"/>
  <c r="W32" i="2"/>
  <c r="X34" i="2"/>
  <c r="Q38" i="2"/>
  <c r="L42" i="2"/>
  <c r="R41" i="2"/>
  <c r="Y41" i="2"/>
  <c r="P44" i="2"/>
  <c r="W44" i="2"/>
  <c r="R46" i="2"/>
  <c r="Q47" i="2"/>
  <c r="X47" i="2"/>
  <c r="S49" i="2"/>
  <c r="Z49" i="2"/>
  <c r="Y50" i="2"/>
  <c r="X51" i="2"/>
  <c r="P52" i="2"/>
  <c r="W52" i="2"/>
  <c r="S53" i="2"/>
  <c r="Z53" i="2"/>
  <c r="R54" i="2"/>
  <c r="Y54" i="2"/>
  <c r="P56" i="2"/>
  <c r="W56" i="2"/>
  <c r="R58" i="2"/>
  <c r="Q59" i="2"/>
  <c r="X59" i="2"/>
  <c r="S61" i="2"/>
  <c r="Z61" i="2"/>
  <c r="Y62" i="2"/>
  <c r="W74" i="2"/>
  <c r="T74" i="2"/>
  <c r="AA74" i="2"/>
  <c r="Z75" i="2"/>
  <c r="Y76" i="2"/>
  <c r="R8" i="1"/>
  <c r="Z88" i="1"/>
  <c r="U106" i="1"/>
  <c r="U88" i="1"/>
  <c r="V109" i="1"/>
  <c r="AD109" i="1"/>
  <c r="Y10" i="2"/>
  <c r="R20" i="2"/>
  <c r="R34" i="2"/>
  <c r="Y34" i="2"/>
  <c r="Z37" i="2"/>
  <c r="W45" i="2"/>
  <c r="X48" i="2"/>
  <c r="Z54" i="2"/>
  <c r="Y59" i="2"/>
  <c r="Q60" i="2"/>
  <c r="P61" i="2"/>
  <c r="Z62" i="2"/>
  <c r="P75" i="2"/>
  <c r="W75" i="2"/>
  <c r="R17" i="1"/>
  <c r="AB26" i="1"/>
  <c r="Z101" i="1"/>
  <c r="AC101" i="1"/>
  <c r="AC95" i="1"/>
  <c r="AC86" i="1"/>
  <c r="T110" i="1"/>
  <c r="T7" i="2"/>
  <c r="AA7" i="2"/>
  <c r="X56" i="2"/>
  <c r="R11" i="1"/>
  <c r="T10" i="1"/>
  <c r="AB10" i="1"/>
  <c r="R28" i="1"/>
  <c r="Z28" i="1"/>
  <c r="Z20" i="1"/>
  <c r="R79" i="1"/>
  <c r="Z79" i="1"/>
  <c r="T106" i="1"/>
  <c r="T99" i="1"/>
  <c r="AB99" i="1"/>
  <c r="T96" i="1"/>
  <c r="AB96" i="1"/>
  <c r="AB93" i="1"/>
  <c r="T90" i="1"/>
  <c r="T87" i="1"/>
  <c r="AB87" i="1"/>
  <c r="R111" i="1"/>
  <c r="W8" i="2"/>
  <c r="W26" i="2"/>
  <c r="P30" i="2"/>
  <c r="Y39" i="2"/>
  <c r="Q45" i="2"/>
  <c r="X53" i="2"/>
  <c r="Q57" i="2"/>
  <c r="Z59" i="2"/>
  <c r="Q61" i="2"/>
  <c r="R25" i="1"/>
  <c r="Z25" i="1"/>
  <c r="Z80" i="1"/>
  <c r="U104" i="1"/>
  <c r="AC90" i="1"/>
  <c r="AC87" i="1"/>
  <c r="AA75" i="1"/>
  <c r="S111" i="1"/>
  <c r="R28" i="2"/>
  <c r="R32" i="2"/>
  <c r="W36" i="2"/>
  <c r="Q39" i="2"/>
  <c r="X39" i="2"/>
  <c r="V13" i="1"/>
  <c r="AD13" i="1"/>
  <c r="R32" i="1"/>
  <c r="Z32" i="1"/>
  <c r="R16" i="1"/>
  <c r="Z16" i="1"/>
  <c r="V31" i="1"/>
  <c r="AD31" i="1"/>
  <c r="V29" i="1"/>
  <c r="AD29" i="1"/>
  <c r="V25" i="1"/>
  <c r="V23" i="1"/>
  <c r="AD23" i="1"/>
  <c r="AD19" i="1"/>
  <c r="V17" i="1"/>
  <c r="AD17" i="1"/>
  <c r="U73" i="1"/>
  <c r="AC73" i="1"/>
  <c r="R104" i="1"/>
  <c r="Z104" i="1"/>
  <c r="R95" i="1"/>
  <c r="R91" i="1"/>
  <c r="Z91" i="1"/>
  <c r="Z83" i="1"/>
  <c r="T105" i="1"/>
  <c r="AB105" i="1"/>
  <c r="AB103" i="1"/>
  <c r="T102" i="1"/>
  <c r="AB102" i="1"/>
  <c r="T100" i="1"/>
  <c r="AB100" i="1"/>
  <c r="T95" i="1"/>
  <c r="AB95" i="1"/>
  <c r="T92" i="1"/>
  <c r="AB92" i="1"/>
  <c r="T89" i="1"/>
  <c r="AB89" i="1"/>
  <c r="T86" i="1"/>
  <c r="AB86" i="1"/>
  <c r="T84" i="1"/>
  <c r="AB84" i="1"/>
  <c r="T83" i="1"/>
  <c r="AB83" i="1"/>
  <c r="T81" i="1"/>
  <c r="T80" i="1"/>
  <c r="AB80" i="1"/>
  <c r="V77" i="1"/>
  <c r="AD74" i="1"/>
  <c r="AD111" i="1"/>
  <c r="S110" i="1"/>
  <c r="AA110" i="1"/>
  <c r="Z108" i="1"/>
  <c r="T10" i="2"/>
  <c r="R15" i="2"/>
  <c r="P18" i="2"/>
  <c r="Y19" i="2"/>
  <c r="P22" i="2"/>
  <c r="Y31" i="2"/>
  <c r="S34" i="2"/>
  <c r="R48" i="2"/>
  <c r="Y48" i="2"/>
  <c r="P50" i="2"/>
  <c r="Z51" i="2"/>
  <c r="P58" i="2"/>
  <c r="W58" i="2"/>
  <c r="Q75" i="2"/>
  <c r="X75" i="2"/>
  <c r="R6" i="1"/>
  <c r="R10" i="1"/>
  <c r="Z10" i="1"/>
  <c r="T9" i="1"/>
  <c r="V12" i="1"/>
  <c r="AD12" i="1"/>
  <c r="R31" i="1"/>
  <c r="R27" i="1"/>
  <c r="Z27" i="1"/>
  <c r="R19" i="1"/>
  <c r="R15" i="1"/>
  <c r="Z15" i="1"/>
  <c r="T31" i="1"/>
  <c r="T29" i="1"/>
  <c r="AB29" i="1"/>
  <c r="T25" i="1"/>
  <c r="T23" i="1"/>
  <c r="AB23" i="1"/>
  <c r="T19" i="1"/>
  <c r="T17" i="1"/>
  <c r="AB17" i="1"/>
  <c r="V73" i="1"/>
  <c r="R103" i="1"/>
  <c r="Z103" i="1"/>
  <c r="R94" i="1"/>
  <c r="R90" i="1"/>
  <c r="Z90" i="1"/>
  <c r="R82" i="1"/>
  <c r="Z82" i="1"/>
  <c r="R78" i="1"/>
  <c r="Z78" i="1"/>
  <c r="S106" i="1"/>
  <c r="AA106" i="1"/>
  <c r="S105" i="1"/>
  <c r="AA105" i="1"/>
  <c r="S103" i="1"/>
  <c r="AA103" i="1"/>
  <c r="S102" i="1"/>
  <c r="AA102" i="1"/>
  <c r="S100" i="1"/>
  <c r="AA100" i="1"/>
  <c r="S99" i="1"/>
  <c r="AA99" i="1"/>
  <c r="S96" i="1"/>
  <c r="AA96" i="1"/>
  <c r="S95" i="1"/>
  <c r="AA95" i="1"/>
  <c r="S93" i="1"/>
  <c r="AA93" i="1"/>
  <c r="S92" i="1"/>
  <c r="AA92" i="1"/>
  <c r="S90" i="1"/>
  <c r="AA90" i="1"/>
  <c r="S89" i="1"/>
  <c r="AA89" i="1"/>
  <c r="S87" i="1"/>
  <c r="AA87" i="1"/>
  <c r="S86" i="1"/>
  <c r="AA86" i="1"/>
  <c r="S84" i="1"/>
  <c r="AA84" i="1"/>
  <c r="S83" i="1"/>
  <c r="AA83" i="1"/>
  <c r="S81" i="1"/>
  <c r="AA81" i="1"/>
  <c r="S80" i="1"/>
  <c r="AA80" i="1"/>
  <c r="U77" i="1"/>
  <c r="AC77" i="1"/>
  <c r="AC76" i="1"/>
  <c r="U74" i="1"/>
  <c r="AC74" i="1"/>
  <c r="AC111" i="1"/>
  <c r="R110" i="1"/>
  <c r="Z110" i="1"/>
  <c r="AB109" i="1"/>
  <c r="R8" i="2"/>
  <c r="Y8" i="2"/>
  <c r="T9" i="2"/>
  <c r="AA9" i="2"/>
  <c r="R13" i="2"/>
  <c r="Y13" i="2"/>
  <c r="R18" i="2"/>
  <c r="W21" i="2"/>
  <c r="R22" i="2"/>
  <c r="Y22" i="2"/>
  <c r="R26" i="2"/>
  <c r="Y26" i="2"/>
  <c r="R30" i="2"/>
  <c r="W34" i="2"/>
  <c r="S35" i="2"/>
  <c r="Z35" i="2"/>
  <c r="Q37" i="2"/>
  <c r="X37" i="2"/>
  <c r="P38" i="2"/>
  <c r="W38" i="2"/>
  <c r="S39" i="2"/>
  <c r="R40" i="2"/>
  <c r="R42" i="2" s="1"/>
  <c r="K42" i="2"/>
  <c r="Y40" i="2"/>
  <c r="Y42" i="2" s="1"/>
  <c r="X41" i="2"/>
  <c r="S44" i="2"/>
  <c r="X46" i="2"/>
  <c r="P47" i="2"/>
  <c r="S48" i="2"/>
  <c r="Z48" i="2"/>
  <c r="Y49" i="2"/>
  <c r="X50" i="2"/>
  <c r="P51" i="2"/>
  <c r="W51" i="2"/>
  <c r="R53" i="2"/>
  <c r="P55" i="2"/>
  <c r="S56" i="2"/>
  <c r="X58" i="2"/>
  <c r="P59" i="2"/>
  <c r="S60" i="2"/>
  <c r="Z60" i="2"/>
  <c r="Y61" i="2"/>
  <c r="P73" i="2"/>
  <c r="W73" i="2"/>
  <c r="Z74" i="2"/>
  <c r="Q76" i="2"/>
  <c r="X76" i="2"/>
  <c r="R43" i="2"/>
  <c r="S43" i="2"/>
  <c r="Z43" i="2"/>
  <c r="T30" i="2"/>
  <c r="T35" i="2"/>
  <c r="AA35" i="2"/>
  <c r="T44" i="2"/>
  <c r="AA44" i="2"/>
  <c r="T48" i="2"/>
  <c r="AA48" i="2"/>
  <c r="T56" i="2"/>
  <c r="AA56" i="2"/>
  <c r="T60" i="2"/>
  <c r="AA60" i="2"/>
  <c r="T17" i="2"/>
  <c r="AA17" i="2"/>
  <c r="T25" i="2"/>
  <c r="AA25" i="2"/>
  <c r="T36" i="2"/>
  <c r="AA49" i="2"/>
  <c r="AA28" i="2"/>
  <c r="T37" i="2"/>
  <c r="T41" i="2"/>
  <c r="T54" i="2"/>
  <c r="AA54" i="2"/>
  <c r="T62" i="2"/>
  <c r="AA62" i="2"/>
  <c r="T18" i="2"/>
  <c r="T15" i="2"/>
  <c r="AA15" i="2"/>
  <c r="T19" i="2"/>
  <c r="AA19" i="2"/>
  <c r="T23" i="2"/>
  <c r="AA23" i="2"/>
  <c r="T27" i="2"/>
  <c r="AA27" i="2"/>
  <c r="T31" i="2"/>
  <c r="AA31" i="2"/>
  <c r="T34" i="2"/>
  <c r="AA34" i="2"/>
  <c r="T43" i="2"/>
  <c r="AA51" i="2"/>
  <c r="T55" i="2"/>
  <c r="AA55" i="2"/>
  <c r="S115" i="1" l="1"/>
  <c r="AA115" i="1"/>
  <c r="T15" i="3"/>
  <c r="AA15" i="3"/>
  <c r="R49" i="3"/>
  <c r="Y49" i="3"/>
  <c r="P59" i="3"/>
  <c r="W59" i="3"/>
  <c r="Y65" i="3"/>
  <c r="R65" i="3"/>
  <c r="X70" i="3"/>
  <c r="Q70" i="3"/>
  <c r="V120" i="5"/>
  <c r="J78" i="5"/>
  <c r="P120" i="5"/>
  <c r="AA29" i="2"/>
  <c r="W124" i="5"/>
  <c r="Q124" i="5"/>
  <c r="AB20" i="8"/>
  <c r="T20" i="8"/>
  <c r="AC64" i="8"/>
  <c r="U64" i="8"/>
  <c r="U85" i="8"/>
  <c r="AC85" i="8"/>
  <c r="T81" i="9"/>
  <c r="AB81" i="9"/>
  <c r="R52" i="2"/>
  <c r="AB24" i="1"/>
  <c r="V87" i="1"/>
  <c r="Z97" i="1"/>
  <c r="R26" i="1"/>
  <c r="T21" i="2"/>
  <c r="R60" i="2"/>
  <c r="U85" i="1"/>
  <c r="T32" i="1"/>
  <c r="Q36" i="2"/>
  <c r="U91" i="1"/>
  <c r="AB18" i="1"/>
  <c r="R47" i="2"/>
  <c r="U102" i="1"/>
  <c r="R29" i="1"/>
  <c r="U110" i="1"/>
  <c r="V83" i="1"/>
  <c r="V32" i="1"/>
  <c r="R34" i="1"/>
  <c r="AC103" i="1"/>
  <c r="AB28" i="1"/>
  <c r="AA109" i="1"/>
  <c r="T70" i="4"/>
  <c r="P66" i="4"/>
  <c r="P157" i="5"/>
  <c r="T38" i="3"/>
  <c r="AA53" i="1"/>
  <c r="T133" i="5"/>
  <c r="O113" i="5"/>
  <c r="U113" i="5"/>
  <c r="AA132" i="4"/>
  <c r="T132" i="4"/>
  <c r="Z112" i="4"/>
  <c r="S112" i="4"/>
  <c r="AA109" i="4"/>
  <c r="T109" i="4"/>
  <c r="Z110" i="8"/>
  <c r="R110" i="8"/>
  <c r="AA127" i="8"/>
  <c r="S127" i="8"/>
  <c r="AD125" i="8"/>
  <c r="V125" i="8"/>
  <c r="U101" i="9"/>
  <c r="AC101" i="9"/>
  <c r="T113" i="9"/>
  <c r="AB113" i="9"/>
  <c r="AC129" i="9"/>
  <c r="U129" i="9"/>
  <c r="V40" i="10"/>
  <c r="AE40" i="10"/>
  <c r="Y18" i="3"/>
  <c r="R18" i="3"/>
  <c r="X46" i="3"/>
  <c r="Q46" i="3"/>
  <c r="S68" i="3"/>
  <c r="Z68" i="3"/>
  <c r="R73" i="3"/>
  <c r="Y73" i="3"/>
  <c r="S81" i="3"/>
  <c r="Z81" i="3"/>
  <c r="AB47" i="1"/>
  <c r="T47" i="1"/>
  <c r="T122" i="5"/>
  <c r="N122" i="5"/>
  <c r="T113" i="4"/>
  <c r="AA113" i="4"/>
  <c r="Q44" i="2"/>
  <c r="T76" i="1"/>
  <c r="AA57" i="1"/>
  <c r="S57" i="1"/>
  <c r="Y120" i="4"/>
  <c r="R120" i="4"/>
  <c r="R66" i="8"/>
  <c r="Z66" i="8"/>
  <c r="AB63" i="9"/>
  <c r="T63" i="9"/>
  <c r="Z55" i="2"/>
  <c r="W46" i="2"/>
  <c r="W57" i="2"/>
  <c r="Y24" i="2"/>
  <c r="AA78" i="1"/>
  <c r="Z96" i="1"/>
  <c r="AD6" i="1"/>
  <c r="P13" i="2"/>
  <c r="Y38" i="2"/>
  <c r="AA74" i="1"/>
  <c r="AD10" i="1"/>
  <c r="R55" i="2"/>
  <c r="S41" i="2"/>
  <c r="T78" i="1"/>
  <c r="AD85" i="1"/>
  <c r="AD91" i="1"/>
  <c r="AD97" i="1"/>
  <c r="Z92" i="1"/>
  <c r="Z33" i="1"/>
  <c r="X24" i="5"/>
  <c r="R154" i="5"/>
  <c r="Q70" i="2"/>
  <c r="X70" i="2"/>
  <c r="S68" i="2"/>
  <c r="Z68" i="2"/>
  <c r="R65" i="2"/>
  <c r="Y65" i="2"/>
  <c r="T63" i="2"/>
  <c r="AA63" i="2"/>
  <c r="R69" i="5"/>
  <c r="X69" i="5"/>
  <c r="O52" i="6"/>
  <c r="U52" i="6"/>
  <c r="Q93" i="6"/>
  <c r="W93" i="6"/>
  <c r="N92" i="6"/>
  <c r="T92" i="6"/>
  <c r="T40" i="1"/>
  <c r="AB40" i="1"/>
  <c r="P81" i="2"/>
  <c r="W81" i="2"/>
  <c r="R131" i="5"/>
  <c r="X131" i="5"/>
  <c r="P130" i="5"/>
  <c r="V130" i="5"/>
  <c r="AA108" i="4"/>
  <c r="T108" i="4"/>
  <c r="W12" i="3"/>
  <c r="P12" i="3"/>
  <c r="P19" i="2"/>
  <c r="W76" i="2"/>
  <c r="Z47" i="2"/>
  <c r="AC82" i="1"/>
  <c r="AC105" i="1"/>
  <c r="AA75" i="2"/>
  <c r="S76" i="1"/>
  <c r="Z105" i="1"/>
  <c r="AD81" i="1"/>
  <c r="AD104" i="1"/>
  <c r="Z89" i="1"/>
  <c r="AD16" i="1"/>
  <c r="AB16" i="1"/>
  <c r="AA26" i="4"/>
  <c r="AA18" i="4"/>
  <c r="AA8" i="4"/>
  <c r="X54" i="3"/>
  <c r="R8" i="5"/>
  <c r="X8" i="5"/>
  <c r="O55" i="6"/>
  <c r="U55" i="6"/>
  <c r="V68" i="1"/>
  <c r="AD68" i="1"/>
  <c r="AE29" i="1"/>
  <c r="W29" i="1"/>
  <c r="P143" i="5"/>
  <c r="V143" i="5"/>
  <c r="O136" i="5"/>
  <c r="U136" i="5"/>
  <c r="Q134" i="5"/>
  <c r="W134" i="5"/>
  <c r="T117" i="5"/>
  <c r="N117" i="5"/>
  <c r="V109" i="5"/>
  <c r="P109" i="5"/>
  <c r="R9" i="3"/>
  <c r="Y9" i="3"/>
  <c r="T23" i="3"/>
  <c r="AA23" i="3"/>
  <c r="T31" i="3"/>
  <c r="AA31" i="3"/>
  <c r="K42" i="3"/>
  <c r="R40" i="3"/>
  <c r="R42" i="3" s="1"/>
  <c r="T47" i="3"/>
  <c r="AA47" i="3"/>
  <c r="Z60" i="3"/>
  <c r="S60" i="3"/>
  <c r="P75" i="3"/>
  <c r="W75" i="3"/>
  <c r="X119" i="4"/>
  <c r="Q119" i="4"/>
  <c r="AA55" i="3"/>
  <c r="AA136" i="4"/>
  <c r="T136" i="4"/>
  <c r="Z53" i="9"/>
  <c r="R53" i="9"/>
  <c r="AB34" i="9"/>
  <c r="T34" i="9"/>
  <c r="AF65" i="9"/>
  <c r="X65" i="9"/>
  <c r="AA16" i="2"/>
  <c r="U93" i="1"/>
  <c r="AA61" i="2"/>
  <c r="W62" i="2"/>
  <c r="X40" i="2"/>
  <c r="X42" i="2" s="1"/>
  <c r="Y16" i="2"/>
  <c r="U80" i="1"/>
  <c r="AC97" i="1"/>
  <c r="T73" i="1"/>
  <c r="U109" i="1"/>
  <c r="Q35" i="2"/>
  <c r="Z84" i="1"/>
  <c r="Q52" i="2"/>
  <c r="AD93" i="1"/>
  <c r="AD100" i="1"/>
  <c r="AD28" i="1"/>
  <c r="Z9" i="1"/>
  <c r="N93" i="5"/>
  <c r="O82" i="7"/>
  <c r="Z44" i="3"/>
  <c r="R21" i="6"/>
  <c r="X21" i="6"/>
  <c r="N22" i="6"/>
  <c r="T22" i="6"/>
  <c r="P40" i="6"/>
  <c r="V40" i="6"/>
  <c r="R28" i="6"/>
  <c r="X28" i="6"/>
  <c r="Q43" i="6"/>
  <c r="W43" i="6"/>
  <c r="R62" i="6"/>
  <c r="X62" i="6"/>
  <c r="N66" i="6"/>
  <c r="T66" i="6"/>
  <c r="O70" i="6"/>
  <c r="U70" i="6"/>
  <c r="P72" i="6"/>
  <c r="V72" i="6"/>
  <c r="Q69" i="6"/>
  <c r="W69" i="6"/>
  <c r="R67" i="6"/>
  <c r="X67" i="6"/>
  <c r="N77" i="6"/>
  <c r="T77" i="6"/>
  <c r="O80" i="6"/>
  <c r="U80" i="6"/>
  <c r="P87" i="6"/>
  <c r="V87" i="6"/>
  <c r="Q90" i="6"/>
  <c r="W90" i="6"/>
  <c r="R97" i="6"/>
  <c r="X97" i="6"/>
  <c r="P35" i="6"/>
  <c r="V35" i="6"/>
  <c r="N48" i="6"/>
  <c r="T48" i="6"/>
  <c r="O61" i="6"/>
  <c r="U61" i="6"/>
  <c r="R59" i="6"/>
  <c r="X59" i="6"/>
  <c r="Q56" i="6"/>
  <c r="W56" i="6"/>
  <c r="Y124" i="4"/>
  <c r="R124" i="4"/>
  <c r="X147" i="4"/>
  <c r="Q147" i="4"/>
  <c r="Z141" i="4"/>
  <c r="S141" i="4"/>
  <c r="W140" i="4"/>
  <c r="P140" i="4"/>
  <c r="R44" i="5"/>
  <c r="X44" i="5"/>
  <c r="Y59" i="4"/>
  <c r="R59" i="4"/>
  <c r="S59" i="1"/>
  <c r="AA59" i="1"/>
  <c r="P9" i="2"/>
  <c r="S117" i="1"/>
  <c r="W24" i="4"/>
  <c r="W16" i="4"/>
  <c r="N47" i="7"/>
  <c r="R51" i="1"/>
  <c r="Z51" i="1"/>
  <c r="AA37" i="1"/>
  <c r="S37" i="1"/>
  <c r="AB38" i="1"/>
  <c r="T38" i="1"/>
  <c r="AC51" i="1"/>
  <c r="U51" i="1"/>
  <c r="U65" i="1"/>
  <c r="AC65" i="1"/>
  <c r="W147" i="5"/>
  <c r="Q147" i="5"/>
  <c r="Z131" i="4"/>
  <c r="S131" i="4"/>
  <c r="X127" i="4"/>
  <c r="Q127" i="4"/>
  <c r="AA118" i="9"/>
  <c r="S118" i="9"/>
  <c r="T6" i="3"/>
  <c r="AA6" i="3"/>
  <c r="Y26" i="3"/>
  <c r="R26" i="3"/>
  <c r="W51" i="3"/>
  <c r="P51" i="3"/>
  <c r="T63" i="3"/>
  <c r="AA63" i="3"/>
  <c r="T71" i="3"/>
  <c r="AA71" i="3"/>
  <c r="Q78" i="3"/>
  <c r="X78" i="3"/>
  <c r="T85" i="3"/>
  <c r="AA85" i="3"/>
  <c r="Z46" i="1"/>
  <c r="R46" i="1"/>
  <c r="V24" i="1"/>
  <c r="S94" i="2"/>
  <c r="Z94" i="2"/>
  <c r="X115" i="5"/>
  <c r="R115" i="5"/>
  <c r="Z62" i="9"/>
  <c r="R62" i="9"/>
  <c r="R145" i="9"/>
  <c r="Z145" i="9"/>
  <c r="AA50" i="2"/>
  <c r="T53" i="2"/>
  <c r="W37" i="2"/>
  <c r="AC81" i="1"/>
  <c r="AC100" i="1"/>
  <c r="AA11" i="2"/>
  <c r="T20" i="1"/>
  <c r="AD106" i="1"/>
  <c r="AD20" i="1"/>
  <c r="Y6" i="2"/>
  <c r="W27" i="2"/>
  <c r="AC94" i="1"/>
  <c r="N22" i="5"/>
  <c r="P91" i="5"/>
  <c r="P75" i="5"/>
  <c r="O85" i="7"/>
  <c r="U67" i="1"/>
  <c r="AC67" i="1"/>
  <c r="U69" i="1"/>
  <c r="AC69" i="1"/>
  <c r="AA38" i="1"/>
  <c r="S38" i="1"/>
  <c r="Z114" i="9"/>
  <c r="R114" i="9"/>
  <c r="T65" i="1"/>
  <c r="T51" i="1"/>
  <c r="P94" i="2"/>
  <c r="X122" i="5"/>
  <c r="T147" i="5"/>
  <c r="X144" i="5"/>
  <c r="R117" i="5"/>
  <c r="N108" i="5"/>
  <c r="Q124" i="4"/>
  <c r="V49" i="5"/>
  <c r="P49" i="5"/>
  <c r="Y53" i="4"/>
  <c r="R53" i="4"/>
  <c r="S88" i="8"/>
  <c r="AA67" i="8"/>
  <c r="Z27" i="8"/>
  <c r="AD72" i="8"/>
  <c r="V72" i="8"/>
  <c r="R139" i="8"/>
  <c r="Z139" i="8"/>
  <c r="T43" i="8"/>
  <c r="AB43" i="8"/>
  <c r="AC108" i="8"/>
  <c r="U108" i="8"/>
  <c r="AD98" i="8"/>
  <c r="V98" i="8"/>
  <c r="T99" i="9"/>
  <c r="Z50" i="9"/>
  <c r="R50" i="9"/>
  <c r="AD133" i="9"/>
  <c r="V133" i="9"/>
  <c r="AB112" i="9"/>
  <c r="T112" i="9"/>
  <c r="AG134" i="10"/>
  <c r="X134" i="10"/>
  <c r="V47" i="10"/>
  <c r="AE47" i="10"/>
  <c r="X59" i="3"/>
  <c r="Z40" i="3"/>
  <c r="Z42" i="3" s="1"/>
  <c r="W7" i="3"/>
  <c r="Y53" i="3"/>
  <c r="W25" i="3"/>
  <c r="P8" i="3"/>
  <c r="U56" i="6"/>
  <c r="AA64" i="1"/>
  <c r="T92" i="2"/>
  <c r="Y92" i="2"/>
  <c r="R154" i="4"/>
  <c r="P118" i="5"/>
  <c r="V123" i="5"/>
  <c r="R147" i="5"/>
  <c r="R134" i="5"/>
  <c r="X130" i="4"/>
  <c r="R148" i="4"/>
  <c r="Q121" i="4"/>
  <c r="S110" i="4"/>
  <c r="AA135" i="4"/>
  <c r="AA117" i="4"/>
  <c r="I78" i="5"/>
  <c r="U114" i="5"/>
  <c r="U110" i="5"/>
  <c r="V28" i="8"/>
  <c r="AD28" i="8"/>
  <c r="AE31" i="8"/>
  <c r="W31" i="8"/>
  <c r="V115" i="8"/>
  <c r="Z116" i="8"/>
  <c r="R116" i="8"/>
  <c r="Z100" i="8"/>
  <c r="R100" i="8"/>
  <c r="U85" i="9"/>
  <c r="T103" i="9"/>
  <c r="AE45" i="9"/>
  <c r="W45" i="9"/>
  <c r="S80" i="9"/>
  <c r="AA80" i="9"/>
  <c r="AD140" i="9"/>
  <c r="V140" i="9"/>
  <c r="Z144" i="9"/>
  <c r="R144" i="9"/>
  <c r="AA109" i="9"/>
  <c r="S109" i="9"/>
  <c r="S129" i="9"/>
  <c r="AA129" i="9"/>
  <c r="U86" i="10"/>
  <c r="AD86" i="10"/>
  <c r="W76" i="10"/>
  <c r="AF76" i="10"/>
  <c r="X71" i="10"/>
  <c r="AG71" i="10"/>
  <c r="T67" i="10"/>
  <c r="AC67" i="10"/>
  <c r="V57" i="10"/>
  <c r="AE57" i="10"/>
  <c r="W52" i="10"/>
  <c r="AF52" i="10"/>
  <c r="V18" i="5"/>
  <c r="AA47" i="4"/>
  <c r="T47" i="4"/>
  <c r="R7" i="8"/>
  <c r="Z7" i="8"/>
  <c r="U62" i="8"/>
  <c r="AC62" i="8"/>
  <c r="U71" i="8"/>
  <c r="AC71" i="8"/>
  <c r="U84" i="8"/>
  <c r="AC84" i="8"/>
  <c r="AB51" i="8"/>
  <c r="T51" i="8"/>
  <c r="V119" i="8"/>
  <c r="AD119" i="8"/>
  <c r="Z16" i="9"/>
  <c r="R16" i="9"/>
  <c r="AB77" i="9"/>
  <c r="T77" i="9"/>
  <c r="AD95" i="9"/>
  <c r="V95" i="9"/>
  <c r="AA115" i="9"/>
  <c r="S115" i="9"/>
  <c r="Z133" i="9"/>
  <c r="R133" i="9"/>
  <c r="W70" i="2"/>
  <c r="R59" i="1"/>
  <c r="AA48" i="1"/>
  <c r="W80" i="2"/>
  <c r="AA150" i="4"/>
  <c r="U120" i="5"/>
  <c r="O128" i="5"/>
  <c r="W145" i="5"/>
  <c r="W135" i="4"/>
  <c r="S138" i="4"/>
  <c r="P124" i="4"/>
  <c r="T128" i="4"/>
  <c r="O97" i="5"/>
  <c r="U97" i="5"/>
  <c r="V49" i="6"/>
  <c r="P49" i="6"/>
  <c r="N54" i="5"/>
  <c r="T54" i="5"/>
  <c r="AA45" i="4"/>
  <c r="T45" i="4"/>
  <c r="AB61" i="8"/>
  <c r="T61" i="8"/>
  <c r="Z82" i="8"/>
  <c r="R82" i="8"/>
  <c r="AC133" i="8"/>
  <c r="U133" i="8"/>
  <c r="AB40" i="8"/>
  <c r="T40" i="8"/>
  <c r="R106" i="8"/>
  <c r="Z106" i="8"/>
  <c r="AA101" i="8"/>
  <c r="S101" i="8"/>
  <c r="V96" i="8"/>
  <c r="AD96" i="8"/>
  <c r="V43" i="9"/>
  <c r="AD43" i="9"/>
  <c r="V27" i="9"/>
  <c r="AD27" i="9"/>
  <c r="AA91" i="9"/>
  <c r="S91" i="9"/>
  <c r="V92" i="9"/>
  <c r="AD92" i="9"/>
  <c r="AD102" i="9"/>
  <c r="V102" i="9"/>
  <c r="X133" i="10"/>
  <c r="AG133" i="10"/>
  <c r="Z73" i="3"/>
  <c r="Y54" i="3"/>
  <c r="W39" i="3"/>
  <c r="R12" i="3"/>
  <c r="X66" i="3"/>
  <c r="X58" i="3"/>
  <c r="S48" i="3"/>
  <c r="W38" i="3"/>
  <c r="Z63" i="2"/>
  <c r="AD15" i="1"/>
  <c r="V57" i="1"/>
  <c r="AC63" i="1"/>
  <c r="Z47" i="1"/>
  <c r="X129" i="5"/>
  <c r="W135" i="5"/>
  <c r="X109" i="4"/>
  <c r="P126" i="4"/>
  <c r="X111" i="4"/>
  <c r="R119" i="4"/>
  <c r="W41" i="4"/>
  <c r="P41" i="4"/>
  <c r="Z113" i="8"/>
  <c r="R113" i="8"/>
  <c r="R42" i="9"/>
  <c r="Z42" i="9"/>
  <c r="W56" i="9"/>
  <c r="AE56" i="9"/>
  <c r="R23" i="9"/>
  <c r="Z23" i="9"/>
  <c r="AA88" i="9"/>
  <c r="S88" i="9"/>
  <c r="V89" i="9"/>
  <c r="AD89" i="9"/>
  <c r="AB128" i="9"/>
  <c r="T128" i="9"/>
  <c r="AA106" i="9"/>
  <c r="S106" i="9"/>
  <c r="S111" i="9"/>
  <c r="AA111" i="9"/>
  <c r="V113" i="9"/>
  <c r="AD113" i="9"/>
  <c r="V127" i="9"/>
  <c r="AD127" i="9"/>
  <c r="U134" i="9"/>
  <c r="AC134" i="9"/>
  <c r="T33" i="9"/>
  <c r="AB33" i="9"/>
  <c r="Y68" i="2"/>
  <c r="T81" i="3"/>
  <c r="Z56" i="3"/>
  <c r="W47" i="3"/>
  <c r="Y36" i="3"/>
  <c r="W18" i="1"/>
  <c r="T93" i="2"/>
  <c r="T112" i="5"/>
  <c r="Z129" i="4"/>
  <c r="W117" i="4"/>
  <c r="P137" i="4"/>
  <c r="N132" i="5"/>
  <c r="U117" i="5"/>
  <c r="T131" i="4"/>
  <c r="S120" i="4"/>
  <c r="S60" i="8"/>
  <c r="AA60" i="8"/>
  <c r="T92" i="8"/>
  <c r="AB92" i="8"/>
  <c r="T128" i="8"/>
  <c r="W19" i="8"/>
  <c r="AE19" i="8"/>
  <c r="AC107" i="8"/>
  <c r="U107" i="8"/>
  <c r="Z121" i="8"/>
  <c r="R121" i="8"/>
  <c r="V71" i="9"/>
  <c r="AD71" i="9"/>
  <c r="V86" i="9"/>
  <c r="AD86" i="9"/>
  <c r="U147" i="9"/>
  <c r="AC147" i="9"/>
  <c r="V109" i="9"/>
  <c r="AD109" i="9"/>
  <c r="U116" i="9"/>
  <c r="AC116" i="9"/>
  <c r="V123" i="9"/>
  <c r="AD123" i="9"/>
  <c r="AB124" i="9"/>
  <c r="T124" i="9"/>
  <c r="R13" i="9"/>
  <c r="Z13" i="9"/>
  <c r="F86" i="4"/>
  <c r="M86" i="4" s="1"/>
  <c r="L86" i="5"/>
  <c r="P51" i="5"/>
  <c r="V51" i="5"/>
  <c r="S75" i="8"/>
  <c r="AA75" i="8"/>
  <c r="AC141" i="8"/>
  <c r="U141" i="8"/>
  <c r="T48" i="8"/>
  <c r="AB48" i="8"/>
  <c r="V123" i="8"/>
  <c r="AD123" i="8"/>
  <c r="Z12" i="9"/>
  <c r="R12" i="9"/>
  <c r="T54" i="9"/>
  <c r="AB54" i="9"/>
  <c r="AD21" i="9"/>
  <c r="V21" i="9"/>
  <c r="W30" i="9"/>
  <c r="AE30" i="9"/>
  <c r="AD68" i="9"/>
  <c r="V68" i="9"/>
  <c r="AA84" i="9"/>
  <c r="S84" i="9"/>
  <c r="Z110" i="9"/>
  <c r="R110" i="9"/>
  <c r="AD121" i="9"/>
  <c r="V121" i="9"/>
  <c r="AA69" i="8"/>
  <c r="T28" i="8"/>
  <c r="AD8" i="8"/>
  <c r="T34" i="8"/>
  <c r="AA141" i="8"/>
  <c r="R131" i="9"/>
  <c r="AC79" i="10"/>
  <c r="X137" i="10"/>
  <c r="W138" i="10"/>
  <c r="X65" i="10"/>
  <c r="X59" i="5"/>
  <c r="R53" i="5"/>
  <c r="V138" i="8"/>
  <c r="AD62" i="8"/>
  <c r="Z8" i="9"/>
  <c r="AG83" i="10"/>
  <c r="T134" i="10"/>
  <c r="R140" i="4"/>
  <c r="V41" i="5"/>
  <c r="P52" i="5"/>
  <c r="AA77" i="8"/>
  <c r="T93" i="8"/>
  <c r="AD63" i="8"/>
  <c r="AD69" i="8"/>
  <c r="T46" i="8"/>
  <c r="Z118" i="8"/>
  <c r="R102" i="8"/>
  <c r="AA125" i="8"/>
  <c r="AB117" i="8"/>
  <c r="V9" i="9"/>
  <c r="AD47" i="9"/>
  <c r="AD146" i="9"/>
  <c r="T54" i="8"/>
  <c r="R7" i="1"/>
  <c r="V105" i="9"/>
  <c r="T143" i="9"/>
  <c r="U80" i="10"/>
  <c r="C85" i="4"/>
  <c r="J85" i="4" s="1"/>
  <c r="R50" i="5"/>
  <c r="P45" i="4"/>
  <c r="N48" i="5"/>
  <c r="R55" i="5"/>
  <c r="U135" i="8"/>
  <c r="S64" i="8"/>
  <c r="AD6" i="8"/>
  <c r="AA115" i="8"/>
  <c r="AD107" i="8"/>
  <c r="AC103" i="8"/>
  <c r="AA80" i="8"/>
  <c r="T9" i="9"/>
  <c r="AD16" i="9"/>
  <c r="Z32" i="8"/>
  <c r="R41" i="9"/>
  <c r="Z143" i="9"/>
  <c r="AC30" i="10"/>
  <c r="AG35" i="10"/>
  <c r="AE69" i="10"/>
  <c r="AD135" i="10"/>
  <c r="U49" i="7"/>
  <c r="T40" i="4"/>
  <c r="Z68" i="8"/>
  <c r="V73" i="8"/>
  <c r="AE15" i="8"/>
  <c r="T86" i="8"/>
  <c r="S85" i="8"/>
  <c r="R43" i="8"/>
  <c r="T106" i="8"/>
  <c r="R6" i="9"/>
  <c r="Z55" i="9"/>
  <c r="U72" i="8"/>
  <c r="T16" i="8"/>
  <c r="T84" i="8"/>
  <c r="AA128" i="8"/>
  <c r="R124" i="8"/>
  <c r="AB49" i="8"/>
  <c r="S117" i="8"/>
  <c r="N8" i="5"/>
  <c r="T8" i="5"/>
  <c r="AA32" i="2"/>
  <c r="AA20" i="2"/>
  <c r="T40" i="2"/>
  <c r="T42" i="2" s="1"/>
  <c r="T22" i="2"/>
  <c r="V76" i="1"/>
  <c r="S76" i="2"/>
  <c r="S58" i="2"/>
  <c r="P49" i="2"/>
  <c r="P35" i="2"/>
  <c r="T13" i="2"/>
  <c r="V89" i="1"/>
  <c r="R81" i="1"/>
  <c r="R18" i="1"/>
  <c r="AB11" i="1"/>
  <c r="S86" i="2"/>
  <c r="AA104" i="4"/>
  <c r="Y102" i="4"/>
  <c r="W100" i="4"/>
  <c r="Z96" i="4"/>
  <c r="X94" i="4"/>
  <c r="AA91" i="4"/>
  <c r="Y89" i="4"/>
  <c r="W87" i="4"/>
  <c r="Z82" i="4"/>
  <c r="X80" i="4"/>
  <c r="AA76" i="4"/>
  <c r="Y74" i="4"/>
  <c r="W69" i="4"/>
  <c r="Z66" i="4"/>
  <c r="AA32" i="4"/>
  <c r="AA28" i="4"/>
  <c r="AA21" i="4"/>
  <c r="AA11" i="4"/>
  <c r="P67" i="5"/>
  <c r="W94" i="7"/>
  <c r="X99" i="5"/>
  <c r="Q79" i="5"/>
  <c r="AA70" i="3"/>
  <c r="AA58" i="3"/>
  <c r="AA46" i="3"/>
  <c r="Q73" i="3"/>
  <c r="Q61" i="3"/>
  <c r="Z51" i="3"/>
  <c r="W41" i="3"/>
  <c r="R23" i="3"/>
  <c r="S64" i="2"/>
  <c r="P67" i="2"/>
  <c r="R69" i="2"/>
  <c r="R63" i="2"/>
  <c r="W57" i="3"/>
  <c r="Y20" i="3"/>
  <c r="S70" i="2"/>
  <c r="T86" i="3"/>
  <c r="R74" i="3"/>
  <c r="R62" i="3"/>
  <c r="R50" i="3"/>
  <c r="Y40" i="3"/>
  <c r="Y42" i="3" s="1"/>
  <c r="X88" i="2"/>
  <c r="W30" i="1"/>
  <c r="AE30" i="1"/>
  <c r="U73" i="4"/>
  <c r="AB73" i="4"/>
  <c r="O133" i="5"/>
  <c r="U133" i="5"/>
  <c r="O132" i="5"/>
  <c r="U132" i="5"/>
  <c r="Q120" i="5"/>
  <c r="W120" i="5"/>
  <c r="K78" i="5"/>
  <c r="X119" i="5"/>
  <c r="R119" i="5"/>
  <c r="U116" i="4"/>
  <c r="AB116" i="4"/>
  <c r="P62" i="5"/>
  <c r="AE19" i="1"/>
  <c r="W19" i="1"/>
  <c r="R58" i="1"/>
  <c r="Z58" i="1"/>
  <c r="T59" i="2"/>
  <c r="T91" i="1"/>
  <c r="R75" i="1"/>
  <c r="V86" i="1"/>
  <c r="V105" i="1"/>
  <c r="V30" i="1"/>
  <c r="T115" i="1"/>
  <c r="M42" i="2"/>
  <c r="R152" i="4"/>
  <c r="W87" i="2"/>
  <c r="AC114" i="1"/>
  <c r="AC66" i="1"/>
  <c r="U66" i="1"/>
  <c r="T69" i="1"/>
  <c r="AB69" i="1"/>
  <c r="AC70" i="1"/>
  <c r="U70" i="1"/>
  <c r="AA41" i="1"/>
  <c r="S41" i="1"/>
  <c r="X143" i="5"/>
  <c r="R140" i="5"/>
  <c r="X140" i="5"/>
  <c r="R139" i="5"/>
  <c r="X139" i="5"/>
  <c r="W138" i="5"/>
  <c r="Q138" i="5"/>
  <c r="W136" i="5"/>
  <c r="Q136" i="5"/>
  <c r="P135" i="5"/>
  <c r="V135" i="5"/>
  <c r="Q123" i="5"/>
  <c r="W123" i="5"/>
  <c r="Q122" i="5"/>
  <c r="W122" i="5"/>
  <c r="W86" i="5"/>
  <c r="Q86" i="5"/>
  <c r="AA39" i="2"/>
  <c r="W43" i="2"/>
  <c r="X62" i="2"/>
  <c r="Y45" i="2"/>
  <c r="Z38" i="2"/>
  <c r="AA6" i="2"/>
  <c r="AA8" i="2"/>
  <c r="V80" i="1"/>
  <c r="V99" i="1"/>
  <c r="V18" i="1"/>
  <c r="R13" i="1"/>
  <c r="W150" i="4"/>
  <c r="Z103" i="4"/>
  <c r="X101" i="4"/>
  <c r="AA98" i="4"/>
  <c r="Y95" i="4"/>
  <c r="W93" i="4"/>
  <c r="Z90" i="4"/>
  <c r="X88" i="4"/>
  <c r="AA83" i="4"/>
  <c r="Y81" i="4"/>
  <c r="W79" i="4"/>
  <c r="Z75" i="4"/>
  <c r="X72" i="4"/>
  <c r="P73" i="7"/>
  <c r="X9" i="5"/>
  <c r="AA12" i="2"/>
  <c r="W88" i="3"/>
  <c r="Z85" i="3"/>
  <c r="X82" i="3"/>
  <c r="Y68" i="3"/>
  <c r="Y56" i="3"/>
  <c r="X64" i="3"/>
  <c r="Y47" i="3"/>
  <c r="Z41" i="3"/>
  <c r="X39" i="3"/>
  <c r="Y32" i="3"/>
  <c r="Y24" i="3"/>
  <c r="Y16" i="3"/>
  <c r="Y11" i="3"/>
  <c r="Y7" i="3"/>
  <c r="Y66" i="2"/>
  <c r="X68" i="2"/>
  <c r="W81" i="3"/>
  <c r="W72" i="3"/>
  <c r="X67" i="3"/>
  <c r="W60" i="3"/>
  <c r="X55" i="3"/>
  <c r="W48" i="3"/>
  <c r="X43" i="3"/>
  <c r="Y87" i="3"/>
  <c r="Y77" i="3"/>
  <c r="Z72" i="3"/>
  <c r="W63" i="3"/>
  <c r="Y34" i="3"/>
  <c r="Y14" i="3"/>
  <c r="Z67" i="2"/>
  <c r="AE33" i="1"/>
  <c r="W33" i="1"/>
  <c r="W23" i="1"/>
  <c r="AE23" i="1"/>
  <c r="T50" i="1"/>
  <c r="AB50" i="1"/>
  <c r="S54" i="1"/>
  <c r="AA54" i="1"/>
  <c r="U42" i="3"/>
  <c r="AB42" i="3"/>
  <c r="R108" i="5"/>
  <c r="X108" i="5"/>
  <c r="R146" i="5"/>
  <c r="X146" i="5"/>
  <c r="W129" i="5"/>
  <c r="Q129" i="5"/>
  <c r="X135" i="4"/>
  <c r="Q135" i="4"/>
  <c r="AA125" i="4"/>
  <c r="T125" i="4"/>
  <c r="T124" i="4"/>
  <c r="AA124" i="4"/>
  <c r="T123" i="4"/>
  <c r="AA123" i="4"/>
  <c r="AA139" i="4"/>
  <c r="T139" i="4"/>
  <c r="P58" i="5"/>
  <c r="V58" i="5"/>
  <c r="P43" i="5"/>
  <c r="V43" i="5"/>
  <c r="AE34" i="1"/>
  <c r="W34" i="1"/>
  <c r="R37" i="1"/>
  <c r="Z37" i="1"/>
  <c r="AB54" i="1"/>
  <c r="T54" i="1"/>
  <c r="AA47" i="2"/>
  <c r="AA24" i="2"/>
  <c r="AA26" i="2"/>
  <c r="Y75" i="2"/>
  <c r="Y57" i="2"/>
  <c r="Z52" i="2"/>
  <c r="T82" i="1"/>
  <c r="R100" i="1"/>
  <c r="X74" i="2"/>
  <c r="Y51" i="2"/>
  <c r="Z46" i="2"/>
  <c r="Y37" i="2"/>
  <c r="AB75" i="1"/>
  <c r="V95" i="1"/>
  <c r="R106" i="1"/>
  <c r="T8" i="1"/>
  <c r="R21" i="1"/>
  <c r="AA25" i="4"/>
  <c r="AA17" i="4"/>
  <c r="AA7" i="4"/>
  <c r="AA23" i="4"/>
  <c r="AA19" i="4"/>
  <c r="AA13" i="4"/>
  <c r="AA9" i="4"/>
  <c r="P88" i="5"/>
  <c r="N77" i="5"/>
  <c r="W72" i="5"/>
  <c r="X49" i="3"/>
  <c r="Y83" i="3"/>
  <c r="AD113" i="1"/>
  <c r="AD53" i="1"/>
  <c r="Z63" i="1"/>
  <c r="W32" i="1"/>
  <c r="AE32" i="1"/>
  <c r="U44" i="1"/>
  <c r="AC44" i="1"/>
  <c r="U46" i="1"/>
  <c r="AC46" i="1"/>
  <c r="AC48" i="1"/>
  <c r="U48" i="1"/>
  <c r="Z82" i="2"/>
  <c r="S82" i="2"/>
  <c r="P95" i="2"/>
  <c r="W95" i="2"/>
  <c r="Q96" i="2"/>
  <c r="X96" i="2"/>
  <c r="W130" i="5"/>
  <c r="Q130" i="5"/>
  <c r="AE24" i="1"/>
  <c r="W24" i="1"/>
  <c r="AC56" i="1"/>
  <c r="U56" i="1"/>
  <c r="W155" i="4"/>
  <c r="P155" i="4"/>
  <c r="R142" i="5"/>
  <c r="X142" i="5"/>
  <c r="Q141" i="5"/>
  <c r="W141" i="5"/>
  <c r="V127" i="5"/>
  <c r="P127" i="5"/>
  <c r="O126" i="5"/>
  <c r="U126" i="5"/>
  <c r="AD10" i="8"/>
  <c r="V10" i="8"/>
  <c r="T60" i="8"/>
  <c r="AB60" i="8"/>
  <c r="S68" i="8"/>
  <c r="AA68" i="8"/>
  <c r="Z93" i="8"/>
  <c r="R93" i="8"/>
  <c r="X86" i="10"/>
  <c r="AG86" i="10"/>
  <c r="W85" i="10"/>
  <c r="AF85" i="10"/>
  <c r="V84" i="10"/>
  <c r="AE84" i="10"/>
  <c r="AD83" i="10"/>
  <c r="U83" i="10"/>
  <c r="T82" i="10"/>
  <c r="AC82" i="10"/>
  <c r="X80" i="10"/>
  <c r="AG80" i="10"/>
  <c r="W79" i="10"/>
  <c r="AF79" i="10"/>
  <c r="AE78" i="10"/>
  <c r="V78" i="10"/>
  <c r="U77" i="10"/>
  <c r="AD77" i="10"/>
  <c r="T76" i="10"/>
  <c r="AC76" i="10"/>
  <c r="X74" i="10"/>
  <c r="AG74" i="10"/>
  <c r="AF73" i="10"/>
  <c r="W73" i="10"/>
  <c r="AE72" i="10"/>
  <c r="V72" i="10"/>
  <c r="U71" i="10"/>
  <c r="AD71" i="10"/>
  <c r="T70" i="10"/>
  <c r="AC70" i="10"/>
  <c r="AG68" i="10"/>
  <c r="X68" i="10"/>
  <c r="W67" i="10"/>
  <c r="AF67" i="10"/>
  <c r="V66" i="10"/>
  <c r="AE66" i="10"/>
  <c r="AD65" i="10"/>
  <c r="U65" i="10"/>
  <c r="T64" i="10"/>
  <c r="AC64" i="10"/>
  <c r="X62" i="10"/>
  <c r="AG62" i="10"/>
  <c r="W61" i="10"/>
  <c r="AF61" i="10"/>
  <c r="AE60" i="10"/>
  <c r="V60" i="10"/>
  <c r="AD59" i="10"/>
  <c r="U59" i="10"/>
  <c r="AC58" i="10"/>
  <c r="T58" i="10"/>
  <c r="X56" i="10"/>
  <c r="AG56" i="10"/>
  <c r="W55" i="10"/>
  <c r="AF55" i="10"/>
  <c r="AE54" i="10"/>
  <c r="V54" i="10"/>
  <c r="AD53" i="10"/>
  <c r="U53" i="10"/>
  <c r="T52" i="10"/>
  <c r="AC52" i="10"/>
  <c r="X50" i="10"/>
  <c r="AG50" i="10"/>
  <c r="V27" i="1"/>
  <c r="V92" i="1"/>
  <c r="R93" i="1"/>
  <c r="R30" i="1"/>
  <c r="T87" i="2"/>
  <c r="R89" i="2"/>
  <c r="P34" i="5"/>
  <c r="N26" i="5"/>
  <c r="Q36" i="3"/>
  <c r="O54" i="6"/>
  <c r="U54" i="6"/>
  <c r="R90" i="7"/>
  <c r="X90" i="7"/>
  <c r="W27" i="1"/>
  <c r="AE27" i="1"/>
  <c r="AE21" i="1"/>
  <c r="W21" i="1"/>
  <c r="R43" i="1"/>
  <c r="Z43" i="1"/>
  <c r="V37" i="1"/>
  <c r="AD37" i="1"/>
  <c r="AD39" i="1"/>
  <c r="V39" i="1"/>
  <c r="AD49" i="1"/>
  <c r="V49" i="1"/>
  <c r="Y80" i="2"/>
  <c r="R80" i="2"/>
  <c r="S81" i="2"/>
  <c r="Z81" i="2"/>
  <c r="I78" i="4"/>
  <c r="N78" i="5"/>
  <c r="O118" i="5"/>
  <c r="U118" i="5"/>
  <c r="P86" i="4"/>
  <c r="W86" i="4"/>
  <c r="U41" i="2"/>
  <c r="R82" i="2"/>
  <c r="T94" i="2"/>
  <c r="X95" i="2"/>
  <c r="W154" i="4"/>
  <c r="Z155" i="4"/>
  <c r="N120" i="5"/>
  <c r="X130" i="5"/>
  <c r="AA86" i="4"/>
  <c r="T86" i="4"/>
  <c r="R27" i="4"/>
  <c r="R15" i="8"/>
  <c r="Z15" i="8"/>
  <c r="R29" i="8"/>
  <c r="Z29" i="8"/>
  <c r="R62" i="8"/>
  <c r="Z62" i="8"/>
  <c r="Z73" i="8"/>
  <c r="R73" i="8"/>
  <c r="AD84" i="8"/>
  <c r="V84" i="8"/>
  <c r="V135" i="8"/>
  <c r="AD135" i="8"/>
  <c r="N49" i="7"/>
  <c r="T49" i="7"/>
  <c r="W40" i="4"/>
  <c r="P40" i="4"/>
  <c r="T46" i="4"/>
  <c r="AA46" i="4"/>
  <c r="T53" i="4"/>
  <c r="AA53" i="4"/>
  <c r="T59" i="4"/>
  <c r="AA59" i="4"/>
  <c r="R69" i="8"/>
  <c r="Z69" i="8"/>
  <c r="S72" i="8"/>
  <c r="AA72" i="8"/>
  <c r="AA134" i="8"/>
  <c r="S134" i="8"/>
  <c r="R135" i="8"/>
  <c r="Z135" i="8"/>
  <c r="AD52" i="9"/>
  <c r="V52" i="9"/>
  <c r="AE55" i="9"/>
  <c r="W55" i="9"/>
  <c r="AE24" i="9"/>
  <c r="W24" i="9"/>
  <c r="AE26" i="9"/>
  <c r="W26" i="9"/>
  <c r="AD75" i="9"/>
  <c r="V75" i="9"/>
  <c r="V76" i="9"/>
  <c r="AD76" i="9"/>
  <c r="AD81" i="9"/>
  <c r="V81" i="9"/>
  <c r="S108" i="9"/>
  <c r="AA108" i="9"/>
  <c r="T109" i="9"/>
  <c r="AB109" i="9"/>
  <c r="T110" i="9"/>
  <c r="AB110" i="9"/>
  <c r="U114" i="9"/>
  <c r="AC114" i="9"/>
  <c r="AC115" i="9"/>
  <c r="U115" i="9"/>
  <c r="T117" i="9"/>
  <c r="AB117" i="9"/>
  <c r="V119" i="9"/>
  <c r="AD119" i="9"/>
  <c r="AB131" i="9"/>
  <c r="T131" i="9"/>
  <c r="U58" i="6"/>
  <c r="U86" i="7"/>
  <c r="U115" i="4"/>
  <c r="AB115" i="4"/>
  <c r="R86" i="4"/>
  <c r="Y86" i="4"/>
  <c r="O49" i="6"/>
  <c r="U49" i="6"/>
  <c r="Y51" i="4"/>
  <c r="R51" i="4"/>
  <c r="R57" i="4"/>
  <c r="Y57" i="4"/>
  <c r="V23" i="8"/>
  <c r="AD23" i="8"/>
  <c r="U59" i="8"/>
  <c r="AC59" i="8"/>
  <c r="AC65" i="8"/>
  <c r="U65" i="8"/>
  <c r="Z78" i="8"/>
  <c r="R78" i="8"/>
  <c r="U79" i="8"/>
  <c r="AC79" i="8"/>
  <c r="R37" i="8"/>
  <c r="Z37" i="8"/>
  <c r="AE47" i="8"/>
  <c r="W47" i="8"/>
  <c r="AE55" i="8"/>
  <c r="W55" i="8"/>
  <c r="Z104" i="8"/>
  <c r="R104" i="8"/>
  <c r="AA118" i="8"/>
  <c r="S118" i="8"/>
  <c r="S103" i="8"/>
  <c r="AA103" i="8"/>
  <c r="AA98" i="8"/>
  <c r="S98" i="8"/>
  <c r="U130" i="8"/>
  <c r="AC130" i="8"/>
  <c r="T124" i="8"/>
  <c r="AB124" i="8"/>
  <c r="U119" i="8"/>
  <c r="AC119" i="8"/>
  <c r="Z136" i="8"/>
  <c r="R136" i="8"/>
  <c r="Q150" i="4"/>
  <c r="O85" i="5"/>
  <c r="U85" i="5"/>
  <c r="R45" i="5"/>
  <c r="X45" i="5"/>
  <c r="AB133" i="8"/>
  <c r="V19" i="8"/>
  <c r="AD19" i="8"/>
  <c r="Z88" i="8"/>
  <c r="R88" i="8"/>
  <c r="R89" i="8"/>
  <c r="Z89" i="8"/>
  <c r="Z92" i="2"/>
  <c r="AA154" i="4"/>
  <c r="P112" i="4"/>
  <c r="W112" i="4"/>
  <c r="W110" i="4"/>
  <c r="P110" i="4"/>
  <c r="J86" i="5"/>
  <c r="F85" i="4"/>
  <c r="M85" i="4" s="1"/>
  <c r="L85" i="5"/>
  <c r="X85" i="5" s="1"/>
  <c r="X49" i="5"/>
  <c r="P59" i="5"/>
  <c r="V59" i="5"/>
  <c r="W55" i="4"/>
  <c r="P55" i="4"/>
  <c r="R8" i="8"/>
  <c r="Z8" i="8"/>
  <c r="AD18" i="8"/>
  <c r="V18" i="8"/>
  <c r="AE34" i="8"/>
  <c r="W34" i="8"/>
  <c r="R87" i="8"/>
  <c r="Z87" i="8"/>
  <c r="AB139" i="8"/>
  <c r="T139" i="8"/>
  <c r="AF136" i="10"/>
  <c r="W136" i="10"/>
  <c r="K85" i="5"/>
  <c r="V56" i="5"/>
  <c r="Y46" i="4"/>
  <c r="V29" i="8"/>
  <c r="R18" i="8"/>
  <c r="AB73" i="8"/>
  <c r="V82" i="8"/>
  <c r="AD82" i="8"/>
  <c r="R38" i="8"/>
  <c r="Z38" i="8"/>
  <c r="AD55" i="8"/>
  <c r="V55" i="8"/>
  <c r="R114" i="8"/>
  <c r="Z114" i="8"/>
  <c r="Z101" i="8"/>
  <c r="R101" i="8"/>
  <c r="R126" i="8"/>
  <c r="Z126" i="8"/>
  <c r="AA100" i="8"/>
  <c r="S100" i="8"/>
  <c r="AC123" i="8"/>
  <c r="U123" i="8"/>
  <c r="U68" i="9"/>
  <c r="V56" i="9"/>
  <c r="AD56" i="9"/>
  <c r="T95" i="9"/>
  <c r="AB95" i="9"/>
  <c r="AC108" i="9"/>
  <c r="U108" i="9"/>
  <c r="V128" i="9"/>
  <c r="AD128" i="9"/>
  <c r="Z128" i="9"/>
  <c r="R128" i="9"/>
  <c r="V130" i="9"/>
  <c r="AD130" i="9"/>
  <c r="U132" i="9"/>
  <c r="AC132" i="9"/>
  <c r="V55" i="5"/>
  <c r="Y50" i="4"/>
  <c r="U82" i="8"/>
  <c r="T27" i="8"/>
  <c r="W53" i="8"/>
  <c r="AC109" i="8"/>
  <c r="Z123" i="8"/>
  <c r="R123" i="8"/>
  <c r="R130" i="8"/>
  <c r="Z130" i="8"/>
  <c r="AC129" i="8"/>
  <c r="U129" i="8"/>
  <c r="AB110" i="8"/>
  <c r="T110" i="8"/>
  <c r="AD99" i="8"/>
  <c r="V99" i="8"/>
  <c r="AC64" i="9"/>
  <c r="AD55" i="9"/>
  <c r="V55" i="9"/>
  <c r="AC83" i="9"/>
  <c r="U83" i="9"/>
  <c r="AD85" i="9"/>
  <c r="V85" i="9"/>
  <c r="AC86" i="9"/>
  <c r="U86" i="9"/>
  <c r="AA92" i="9"/>
  <c r="S92" i="9"/>
  <c r="AB94" i="9"/>
  <c r="T94" i="9"/>
  <c r="Z101" i="9"/>
  <c r="R101" i="9"/>
  <c r="U123" i="9"/>
  <c r="AC123" i="9"/>
  <c r="AC127" i="9"/>
  <c r="U127" i="9"/>
  <c r="U143" i="9"/>
  <c r="R137" i="4"/>
  <c r="Y127" i="4"/>
  <c r="Z122" i="4"/>
  <c r="AA115" i="4"/>
  <c r="X148" i="4"/>
  <c r="W42" i="4"/>
  <c r="AA48" i="4"/>
  <c r="AB62" i="8"/>
  <c r="U81" i="8"/>
  <c r="R24" i="8"/>
  <c r="AD12" i="8"/>
  <c r="AE46" i="8"/>
  <c r="W46" i="8"/>
  <c r="T125" i="8"/>
  <c r="AB125" i="8"/>
  <c r="AD100" i="8"/>
  <c r="V100" i="8"/>
  <c r="AD50" i="9"/>
  <c r="V50" i="9"/>
  <c r="W52" i="9"/>
  <c r="AE52" i="9"/>
  <c r="W21" i="9"/>
  <c r="AE21" i="9"/>
  <c r="S103" i="9"/>
  <c r="AA103" i="9"/>
  <c r="AA105" i="9"/>
  <c r="S105" i="9"/>
  <c r="AA62" i="4"/>
  <c r="X61" i="5"/>
  <c r="R43" i="4"/>
  <c r="T56" i="4"/>
  <c r="Z10" i="8"/>
  <c r="U142" i="8"/>
  <c r="AC92" i="8"/>
  <c r="T69" i="8"/>
  <c r="T90" i="8"/>
  <c r="S59" i="8"/>
  <c r="T64" i="8"/>
  <c r="W51" i="8"/>
  <c r="Z40" i="8"/>
  <c r="R40" i="8"/>
  <c r="W45" i="8"/>
  <c r="AE45" i="8"/>
  <c r="S129" i="8"/>
  <c r="AA129" i="8"/>
  <c r="AB122" i="8"/>
  <c r="T122" i="8"/>
  <c r="V118" i="8"/>
  <c r="AD118" i="8"/>
  <c r="U100" i="8"/>
  <c r="AC100" i="8"/>
  <c r="V8" i="9"/>
  <c r="AD8" i="9"/>
  <c r="AB11" i="9"/>
  <c r="T11" i="9"/>
  <c r="AE50" i="9"/>
  <c r="W50" i="9"/>
  <c r="AE18" i="9"/>
  <c r="W18" i="9"/>
  <c r="V144" i="9"/>
  <c r="AD144" i="9"/>
  <c r="V145" i="9"/>
  <c r="AD145" i="9"/>
  <c r="AC99" i="9"/>
  <c r="U99" i="9"/>
  <c r="Z125" i="9"/>
  <c r="R125" i="9"/>
  <c r="W38" i="8"/>
  <c r="AE38" i="8"/>
  <c r="S114" i="8"/>
  <c r="AA114" i="8"/>
  <c r="AB120" i="8"/>
  <c r="T120" i="8"/>
  <c r="AB100" i="8"/>
  <c r="T100" i="8"/>
  <c r="AE16" i="9"/>
  <c r="W16" i="9"/>
  <c r="AE17" i="9"/>
  <c r="W17" i="9"/>
  <c r="AB35" i="9"/>
  <c r="T35" i="9"/>
  <c r="U63" i="9"/>
  <c r="AC63" i="9"/>
  <c r="AB65" i="9"/>
  <c r="T65" i="9"/>
  <c r="AB67" i="9"/>
  <c r="T67" i="9"/>
  <c r="U69" i="9"/>
  <c r="AC69" i="9"/>
  <c r="AA120" i="9"/>
  <c r="S120" i="9"/>
  <c r="R135" i="9"/>
  <c r="Z135" i="9"/>
  <c r="AD140" i="8"/>
  <c r="V51" i="8"/>
  <c r="AC120" i="8"/>
  <c r="Z111" i="8"/>
  <c r="V136" i="8"/>
  <c r="AE28" i="9"/>
  <c r="W28" i="9"/>
  <c r="AA68" i="9"/>
  <c r="S68" i="9"/>
  <c r="R100" i="9"/>
  <c r="Z100" i="9"/>
  <c r="R115" i="9"/>
  <c r="Z115" i="9"/>
  <c r="AD99" i="9"/>
  <c r="V99" i="9"/>
  <c r="AB104" i="9"/>
  <c r="T104" i="9"/>
  <c r="T106" i="9"/>
  <c r="AB106" i="9"/>
  <c r="AD117" i="9"/>
  <c r="V117" i="9"/>
  <c r="T41" i="9"/>
  <c r="S67" i="9"/>
  <c r="AA67" i="9"/>
  <c r="V115" i="9"/>
  <c r="AD115" i="9"/>
  <c r="AD118" i="9"/>
  <c r="V118" i="9"/>
  <c r="AC124" i="9"/>
  <c r="U124" i="9"/>
  <c r="AD134" i="9"/>
  <c r="V134" i="9"/>
  <c r="AA134" i="9"/>
  <c r="S134" i="9"/>
  <c r="Z54" i="8"/>
  <c r="R54" i="8"/>
  <c r="AF68" i="10"/>
  <c r="AD7" i="9"/>
  <c r="V7" i="9"/>
  <c r="W44" i="9"/>
  <c r="AE44" i="9"/>
  <c r="Z76" i="9"/>
  <c r="R76" i="9"/>
  <c r="R103" i="9"/>
  <c r="Z103" i="9"/>
  <c r="AB115" i="9"/>
  <c r="T115" i="9"/>
  <c r="AB122" i="9"/>
  <c r="T122" i="9"/>
  <c r="V129" i="9"/>
  <c r="AD129" i="9"/>
  <c r="AB132" i="9"/>
  <c r="T132" i="9"/>
  <c r="AB32" i="8"/>
  <c r="T32" i="8"/>
  <c r="AE29" i="10"/>
  <c r="V29" i="10"/>
  <c r="AD130" i="10"/>
  <c r="U130" i="10"/>
  <c r="AE131" i="10"/>
  <c r="V131" i="10"/>
  <c r="V79" i="10"/>
  <c r="AE79" i="10"/>
  <c r="AG69" i="10"/>
  <c r="X69" i="10"/>
  <c r="X57" i="10"/>
  <c r="AG57" i="10"/>
  <c r="AE55" i="10"/>
  <c r="V55" i="10"/>
  <c r="AE48" i="9"/>
  <c r="W48" i="9"/>
  <c r="AA72" i="9"/>
  <c r="S72" i="9"/>
  <c r="AA73" i="9"/>
  <c r="S73" i="9"/>
  <c r="S75" i="9"/>
  <c r="AA75" i="9"/>
  <c r="AA122" i="9"/>
  <c r="S122" i="9"/>
  <c r="AD129" i="10"/>
  <c r="U129" i="10"/>
  <c r="AB141" i="8"/>
  <c r="AE43" i="8"/>
  <c r="W37" i="8"/>
  <c r="T52" i="8"/>
  <c r="AD130" i="8"/>
  <c r="V23" i="9"/>
  <c r="T31" i="9"/>
  <c r="W40" i="9"/>
  <c r="AE42" i="9"/>
  <c r="R64" i="9"/>
  <c r="AD28" i="9"/>
  <c r="AD30" i="9"/>
  <c r="W34" i="9"/>
  <c r="AE34" i="9"/>
  <c r="S70" i="9"/>
  <c r="AA70" i="9"/>
  <c r="AC103" i="9"/>
  <c r="V114" i="9"/>
  <c r="AD114" i="9"/>
  <c r="AC106" i="9"/>
  <c r="U106" i="9"/>
  <c r="Z111" i="9"/>
  <c r="R111" i="9"/>
  <c r="AB118" i="9"/>
  <c r="T118" i="9"/>
  <c r="S121" i="9"/>
  <c r="AA121" i="9"/>
  <c r="R33" i="9"/>
  <c r="T7" i="1"/>
  <c r="S107" i="9"/>
  <c r="AD131" i="9"/>
  <c r="AC131" i="9"/>
  <c r="AE12" i="10"/>
  <c r="U134" i="10"/>
  <c r="Z120" i="9"/>
  <c r="T101" i="9"/>
  <c r="AC102" i="9"/>
  <c r="AC25" i="10"/>
  <c r="AC31" i="10"/>
  <c r="AE44" i="10"/>
  <c r="X135" i="10"/>
  <c r="AF135" i="10"/>
  <c r="AF137" i="10"/>
  <c r="U137" i="10"/>
  <c r="AD136" i="10"/>
  <c r="Z25" i="10"/>
  <c r="AI25" i="10"/>
  <c r="AE10" i="10"/>
  <c r="AG32" i="10"/>
  <c r="AG33" i="10"/>
  <c r="AG38" i="10"/>
  <c r="AG39" i="10"/>
  <c r="Z44" i="10"/>
  <c r="AC45" i="10"/>
  <c r="U78" i="10"/>
  <c r="T32" i="10"/>
  <c r="T38" i="10"/>
  <c r="X42" i="10"/>
  <c r="X30" i="10"/>
  <c r="T26" i="10"/>
  <c r="AC37" i="10"/>
  <c r="AG45" i="10"/>
  <c r="AE30" i="10"/>
  <c r="T44" i="10"/>
  <c r="AG46" i="10"/>
  <c r="AE36" i="10"/>
  <c r="W26" i="1"/>
  <c r="AE26" i="1"/>
  <c r="AA42" i="1"/>
  <c r="S42" i="1"/>
  <c r="S97" i="4"/>
  <c r="Z97" i="4"/>
  <c r="W17" i="1"/>
  <c r="AE17" i="1"/>
  <c r="T37" i="1"/>
  <c r="AB37" i="1"/>
  <c r="W15" i="1"/>
  <c r="AE15" i="1"/>
  <c r="S55" i="1"/>
  <c r="AA55" i="1"/>
  <c r="P43" i="3"/>
  <c r="W43" i="3"/>
  <c r="S52" i="3"/>
  <c r="Z52" i="3"/>
  <c r="S76" i="3"/>
  <c r="Z76" i="3"/>
  <c r="W20" i="1"/>
  <c r="AE20" i="1"/>
  <c r="N142" i="5"/>
  <c r="T142" i="5"/>
  <c r="N137" i="5"/>
  <c r="T137" i="5"/>
  <c r="Q132" i="5"/>
  <c r="W132" i="5"/>
  <c r="N129" i="5"/>
  <c r="T129" i="5"/>
  <c r="AA97" i="4"/>
  <c r="T97" i="4"/>
  <c r="P52" i="4"/>
  <c r="W52" i="4"/>
  <c r="W48" i="8"/>
  <c r="AE48" i="8"/>
  <c r="Z102" i="9"/>
  <c r="R102" i="9"/>
  <c r="AA38" i="2"/>
  <c r="AA46" i="2"/>
  <c r="AD78" i="1"/>
  <c r="AB6" i="1"/>
  <c r="X49" i="2"/>
  <c r="AB85" i="1"/>
  <c r="AB15" i="1"/>
  <c r="Z67" i="4"/>
  <c r="Y13" i="4"/>
  <c r="O95" i="7"/>
  <c r="AA40" i="3"/>
  <c r="AA42" i="3" s="1"/>
  <c r="Y27" i="3"/>
  <c r="AA87" i="3"/>
  <c r="Y85" i="3"/>
  <c r="X44" i="3"/>
  <c r="R69" i="3"/>
  <c r="V51" i="1"/>
  <c r="R40" i="1"/>
  <c r="Z40" i="1"/>
  <c r="AD50" i="1"/>
  <c r="V50" i="1"/>
  <c r="R55" i="1"/>
  <c r="Z55" i="1"/>
  <c r="T58" i="1"/>
  <c r="AB58" i="1"/>
  <c r="N146" i="5"/>
  <c r="T146" i="5"/>
  <c r="R141" i="5"/>
  <c r="X141" i="5"/>
  <c r="T140" i="5"/>
  <c r="N140" i="5"/>
  <c r="T133" i="4"/>
  <c r="AA133" i="4"/>
  <c r="Q126" i="4"/>
  <c r="X126" i="4"/>
  <c r="Q118" i="4"/>
  <c r="X118" i="4"/>
  <c r="W148" i="4"/>
  <c r="P148" i="4"/>
  <c r="R144" i="4"/>
  <c r="Y144" i="4"/>
  <c r="AA140" i="4"/>
  <c r="T140" i="4"/>
  <c r="Q86" i="4"/>
  <c r="X86" i="4"/>
  <c r="Y42" i="4"/>
  <c r="R42" i="4"/>
  <c r="U90" i="8"/>
  <c r="AC90" i="8"/>
  <c r="AC127" i="8"/>
  <c r="U127" i="8"/>
  <c r="AB126" i="8"/>
  <c r="T126" i="8"/>
  <c r="AD120" i="8"/>
  <c r="V120" i="8"/>
  <c r="T119" i="8"/>
  <c r="AB119" i="8"/>
  <c r="U116" i="8"/>
  <c r="AC116" i="8"/>
  <c r="AC144" i="9"/>
  <c r="T40" i="9"/>
  <c r="AB40" i="9"/>
  <c r="AB42" i="9"/>
  <c r="T42" i="9"/>
  <c r="T51" i="9"/>
  <c r="AB51" i="9"/>
  <c r="AB52" i="9"/>
  <c r="T52" i="9"/>
  <c r="AB17" i="9"/>
  <c r="T17" i="9"/>
  <c r="AB18" i="9"/>
  <c r="T18" i="9"/>
  <c r="V78" i="9"/>
  <c r="AD78" i="9"/>
  <c r="V80" i="9"/>
  <c r="AD80" i="9"/>
  <c r="AA85" i="9"/>
  <c r="S85" i="9"/>
  <c r="AA87" i="9"/>
  <c r="S87" i="9"/>
  <c r="AA94" i="9"/>
  <c r="S94" i="9"/>
  <c r="AA96" i="9"/>
  <c r="S96" i="9"/>
  <c r="AA100" i="9"/>
  <c r="S100" i="9"/>
  <c r="V103" i="9"/>
  <c r="AD103" i="9"/>
  <c r="AD106" i="9"/>
  <c r="V106" i="9"/>
  <c r="T58" i="2"/>
  <c r="T52" i="2"/>
  <c r="Q43" i="2"/>
  <c r="Y36" i="2"/>
  <c r="W25" i="2"/>
  <c r="W11" i="2"/>
  <c r="W7" i="2"/>
  <c r="AD110" i="1"/>
  <c r="AC75" i="1"/>
  <c r="AC78" i="1"/>
  <c r="Y74" i="2"/>
  <c r="W54" i="2"/>
  <c r="Y44" i="2"/>
  <c r="J42" i="2"/>
  <c r="T88" i="1"/>
  <c r="T97" i="1"/>
  <c r="R24" i="1"/>
  <c r="V75" i="1"/>
  <c r="T101" i="1"/>
  <c r="V33" i="1"/>
  <c r="V9" i="1"/>
  <c r="W40" i="2"/>
  <c r="W42" i="2" s="1"/>
  <c r="AC92" i="1"/>
  <c r="X55" i="2"/>
  <c r="S40" i="2"/>
  <c r="S42" i="2" s="1"/>
  <c r="T74" i="1"/>
  <c r="T77" i="1"/>
  <c r="AB79" i="1"/>
  <c r="Y34" i="4"/>
  <c r="Y15" i="4"/>
  <c r="Y25" i="4"/>
  <c r="Y21" i="4"/>
  <c r="Y17" i="4"/>
  <c r="Y11" i="4"/>
  <c r="Y7" i="4"/>
  <c r="P70" i="4"/>
  <c r="Q65" i="4"/>
  <c r="R30" i="4"/>
  <c r="R23" i="4"/>
  <c r="R19" i="4"/>
  <c r="R9" i="4"/>
  <c r="N35" i="5"/>
  <c r="O54" i="7"/>
  <c r="V34" i="7"/>
  <c r="V22" i="7"/>
  <c r="V9" i="7"/>
  <c r="N68" i="7"/>
  <c r="Q53" i="7"/>
  <c r="V94" i="7"/>
  <c r="X26" i="5"/>
  <c r="V86" i="6"/>
  <c r="S38" i="3"/>
  <c r="R15" i="3"/>
  <c r="R10" i="3"/>
  <c r="R6" i="3"/>
  <c r="R12" i="2"/>
  <c r="P82" i="3"/>
  <c r="Q68" i="3"/>
  <c r="Q56" i="3"/>
  <c r="P31" i="3"/>
  <c r="R60" i="6"/>
  <c r="R80" i="6"/>
  <c r="P71" i="6"/>
  <c r="R33" i="6"/>
  <c r="S87" i="3"/>
  <c r="P68" i="3"/>
  <c r="R37" i="3"/>
  <c r="S66" i="2"/>
  <c r="R55" i="6"/>
  <c r="N18" i="6"/>
  <c r="Q69" i="2"/>
  <c r="X69" i="2"/>
  <c r="AD55" i="1"/>
  <c r="T43" i="1"/>
  <c r="U68" i="1"/>
  <c r="T42" i="1"/>
  <c r="AD65" i="1"/>
  <c r="AB46" i="1"/>
  <c r="S52" i="1"/>
  <c r="AA50" i="1"/>
  <c r="AA45" i="1"/>
  <c r="U58" i="1"/>
  <c r="AC58" i="1"/>
  <c r="T63" i="1"/>
  <c r="AB63" i="1"/>
  <c r="AB68" i="1"/>
  <c r="T68" i="1"/>
  <c r="S43" i="1"/>
  <c r="AA43" i="1"/>
  <c r="X93" i="2"/>
  <c r="R153" i="4"/>
  <c r="Z154" i="4"/>
  <c r="S154" i="4"/>
  <c r="R126" i="5"/>
  <c r="R108" i="4"/>
  <c r="Y108" i="4"/>
  <c r="Z133" i="4"/>
  <c r="S133" i="4"/>
  <c r="W127" i="4"/>
  <c r="P127" i="4"/>
  <c r="P119" i="4"/>
  <c r="W119" i="4"/>
  <c r="X62" i="5"/>
  <c r="T56" i="5"/>
  <c r="N56" i="5"/>
  <c r="R41" i="4"/>
  <c r="V74" i="8"/>
  <c r="R77" i="8"/>
  <c r="Z77" i="8"/>
  <c r="V85" i="8"/>
  <c r="AD85" i="8"/>
  <c r="AC86" i="8"/>
  <c r="U86" i="8"/>
  <c r="V89" i="8"/>
  <c r="AD89" i="8"/>
  <c r="T123" i="8"/>
  <c r="AB123" i="8"/>
  <c r="S96" i="8"/>
  <c r="AA96" i="8"/>
  <c r="AA121" i="8"/>
  <c r="S121" i="8"/>
  <c r="AA116" i="8"/>
  <c r="U128" i="8"/>
  <c r="AC128" i="8"/>
  <c r="AB99" i="8"/>
  <c r="T99" i="8"/>
  <c r="U97" i="8"/>
  <c r="AC97" i="8"/>
  <c r="S64" i="3"/>
  <c r="Z64" i="3"/>
  <c r="S86" i="3"/>
  <c r="Z86" i="3"/>
  <c r="U52" i="1"/>
  <c r="AC52" i="1"/>
  <c r="N145" i="5"/>
  <c r="T145" i="5"/>
  <c r="T141" i="5"/>
  <c r="N141" i="5"/>
  <c r="N138" i="5"/>
  <c r="T138" i="5"/>
  <c r="P133" i="4"/>
  <c r="W133" i="4"/>
  <c r="P58" i="4"/>
  <c r="W58" i="4"/>
  <c r="AB140" i="8"/>
  <c r="T140" i="8"/>
  <c r="P82" i="5"/>
  <c r="Q68" i="7"/>
  <c r="Y35" i="2"/>
  <c r="Y27" i="2"/>
  <c r="Y9" i="2"/>
  <c r="AB94" i="1"/>
  <c r="W23" i="2"/>
  <c r="W15" i="2"/>
  <c r="Z109" i="1"/>
  <c r="Y23" i="2"/>
  <c r="AD79" i="1"/>
  <c r="AB104" i="1"/>
  <c r="Z87" i="1"/>
  <c r="AD21" i="1"/>
  <c r="AA77" i="1"/>
  <c r="AC89" i="1"/>
  <c r="AC99" i="1"/>
  <c r="Z12" i="1"/>
  <c r="W53" i="2"/>
  <c r="Z50" i="2"/>
  <c r="I42" i="2"/>
  <c r="W39" i="2"/>
  <c r="Z36" i="2"/>
  <c r="Y25" i="2"/>
  <c r="W71" i="4"/>
  <c r="W73" i="4" s="1"/>
  <c r="R156" i="4"/>
  <c r="Y28" i="4"/>
  <c r="N95" i="5"/>
  <c r="N68" i="5"/>
  <c r="N89" i="5"/>
  <c r="P90" i="5"/>
  <c r="P80" i="7"/>
  <c r="N65" i="7"/>
  <c r="Q50" i="7"/>
  <c r="V32" i="7"/>
  <c r="V28" i="7"/>
  <c r="V24" i="7"/>
  <c r="V20" i="7"/>
  <c r="V16" i="7"/>
  <c r="V11" i="7"/>
  <c r="V7" i="7"/>
  <c r="T40" i="3"/>
  <c r="T42" i="3" s="1"/>
  <c r="Y31" i="3"/>
  <c r="Y19" i="3"/>
  <c r="W52" i="6"/>
  <c r="X54" i="6"/>
  <c r="W73" i="3"/>
  <c r="Z70" i="3"/>
  <c r="W61" i="3"/>
  <c r="Z58" i="3"/>
  <c r="W49" i="3"/>
  <c r="Z46" i="3"/>
  <c r="Y17" i="3"/>
  <c r="Q53" i="6"/>
  <c r="Q64" i="2"/>
  <c r="X64" i="2"/>
  <c r="T48" i="1"/>
  <c r="AB56" i="1"/>
  <c r="T57" i="1"/>
  <c r="AB57" i="1"/>
  <c r="R61" i="1"/>
  <c r="Z61" i="1"/>
  <c r="S67" i="1"/>
  <c r="AA67" i="1"/>
  <c r="R70" i="1"/>
  <c r="Z70" i="1"/>
  <c r="V40" i="1"/>
  <c r="AD40" i="1"/>
  <c r="V46" i="1"/>
  <c r="AD46" i="1"/>
  <c r="V52" i="1"/>
  <c r="AD52" i="1"/>
  <c r="V122" i="5"/>
  <c r="U109" i="5"/>
  <c r="O109" i="5"/>
  <c r="T127" i="4"/>
  <c r="AA127" i="4"/>
  <c r="W123" i="4"/>
  <c r="P123" i="4"/>
  <c r="Z119" i="4"/>
  <c r="S119" i="4"/>
  <c r="X85" i="4"/>
  <c r="Q85" i="4"/>
  <c r="N55" i="5"/>
  <c r="T55" i="5"/>
  <c r="S66" i="8"/>
  <c r="AA66" i="8"/>
  <c r="Z74" i="8"/>
  <c r="R74" i="8"/>
  <c r="Z86" i="8"/>
  <c r="R86" i="8"/>
  <c r="AB53" i="8"/>
  <c r="T53" i="8"/>
  <c r="AD124" i="8"/>
  <c r="V124" i="8"/>
  <c r="Z109" i="8"/>
  <c r="R109" i="8"/>
  <c r="Z99" i="8"/>
  <c r="R99" i="8"/>
  <c r="S120" i="8"/>
  <c r="AA120" i="8"/>
  <c r="R33" i="3"/>
  <c r="Y33" i="3"/>
  <c r="P55" i="3"/>
  <c r="W55" i="3"/>
  <c r="P67" i="3"/>
  <c r="W67" i="3"/>
  <c r="P80" i="3"/>
  <c r="W80" i="3"/>
  <c r="Q83" i="3"/>
  <c r="X83" i="3"/>
  <c r="P89" i="3"/>
  <c r="W89" i="3"/>
  <c r="V59" i="1"/>
  <c r="AD59" i="1"/>
  <c r="V64" i="1"/>
  <c r="AD64" i="1"/>
  <c r="V41" i="1"/>
  <c r="AD41" i="1"/>
  <c r="N139" i="5"/>
  <c r="T139" i="5"/>
  <c r="P133" i="5"/>
  <c r="V133" i="5"/>
  <c r="Y125" i="4"/>
  <c r="R125" i="4"/>
  <c r="T112" i="4"/>
  <c r="AA112" i="4"/>
  <c r="Y147" i="4"/>
  <c r="R147" i="4"/>
  <c r="X140" i="4"/>
  <c r="Q140" i="4"/>
  <c r="AB12" i="8"/>
  <c r="T12" i="8"/>
  <c r="AB91" i="8"/>
  <c r="T91" i="8"/>
  <c r="AD142" i="9"/>
  <c r="V142" i="9"/>
  <c r="AG26" i="10"/>
  <c r="X26" i="10"/>
  <c r="Y29" i="3"/>
  <c r="R57" i="3"/>
  <c r="AA57" i="2"/>
  <c r="T45" i="2"/>
  <c r="Q54" i="2"/>
  <c r="W17" i="2"/>
  <c r="AA82" i="1"/>
  <c r="AA91" i="1"/>
  <c r="AA101" i="1"/>
  <c r="Z74" i="1"/>
  <c r="Z86" i="1"/>
  <c r="Z73" i="1"/>
  <c r="AB21" i="1"/>
  <c r="AB27" i="1"/>
  <c r="Z23" i="1"/>
  <c r="AD8" i="1"/>
  <c r="AB13" i="1"/>
  <c r="Y56" i="2"/>
  <c r="W41" i="2"/>
  <c r="U83" i="1"/>
  <c r="W31" i="2"/>
  <c r="AC84" i="1"/>
  <c r="AC96" i="1"/>
  <c r="AB30" i="1"/>
  <c r="W60" i="2"/>
  <c r="Z57" i="2"/>
  <c r="W48" i="2"/>
  <c r="Z45" i="2"/>
  <c r="P96" i="5"/>
  <c r="P69" i="5"/>
  <c r="Q71" i="7"/>
  <c r="O57" i="7"/>
  <c r="V30" i="7"/>
  <c r="V18" i="7"/>
  <c r="R75" i="7"/>
  <c r="P61" i="7"/>
  <c r="X91" i="7"/>
  <c r="W151" i="5"/>
  <c r="W103" i="5"/>
  <c r="W90" i="5"/>
  <c r="W75" i="5"/>
  <c r="X37" i="5"/>
  <c r="W96" i="5"/>
  <c r="W82" i="5"/>
  <c r="W69" i="5"/>
  <c r="X19" i="5"/>
  <c r="AA39" i="3"/>
  <c r="U92" i="6"/>
  <c r="W51" i="6"/>
  <c r="X53" i="6"/>
  <c r="R25" i="3"/>
  <c r="X74" i="3"/>
  <c r="X62" i="3"/>
  <c r="X50" i="3"/>
  <c r="AD60" i="1"/>
  <c r="W31" i="1"/>
  <c r="S46" i="1"/>
  <c r="AD56" i="1"/>
  <c r="AD47" i="1"/>
  <c r="AE22" i="1"/>
  <c r="W25" i="1"/>
  <c r="AE25" i="1"/>
  <c r="T55" i="1"/>
  <c r="AB55" i="1"/>
  <c r="S61" i="1"/>
  <c r="AA61" i="1"/>
  <c r="S66" i="1"/>
  <c r="AA66" i="1"/>
  <c r="T67" i="1"/>
  <c r="AB67" i="1"/>
  <c r="S39" i="1"/>
  <c r="AA39" i="1"/>
  <c r="T39" i="1"/>
  <c r="AB39" i="1"/>
  <c r="T45" i="1"/>
  <c r="AB45" i="1"/>
  <c r="T49" i="1"/>
  <c r="AB49" i="1"/>
  <c r="AB72" i="4"/>
  <c r="U72" i="4"/>
  <c r="T81" i="2"/>
  <c r="AA81" i="2"/>
  <c r="AA82" i="2"/>
  <c r="T82" i="2"/>
  <c r="P93" i="2"/>
  <c r="W93" i="2"/>
  <c r="Q94" i="2"/>
  <c r="X94" i="2"/>
  <c r="R120" i="5"/>
  <c r="X120" i="5"/>
  <c r="L78" i="5"/>
  <c r="U115" i="5"/>
  <c r="O115" i="5"/>
  <c r="T110" i="5"/>
  <c r="N110" i="5"/>
  <c r="T109" i="5"/>
  <c r="N109" i="5"/>
  <c r="W85" i="5"/>
  <c r="Q85" i="5"/>
  <c r="Q49" i="6"/>
  <c r="W49" i="6"/>
  <c r="AD25" i="8"/>
  <c r="V25" i="8"/>
  <c r="W27" i="8"/>
  <c r="AE27" i="8"/>
  <c r="W28" i="8"/>
  <c r="AE28" i="8"/>
  <c r="S63" i="8"/>
  <c r="AA63" i="8"/>
  <c r="Z64" i="8"/>
  <c r="R64" i="8"/>
  <c r="AA74" i="8"/>
  <c r="S74" i="8"/>
  <c r="AE39" i="8"/>
  <c r="W39" i="8"/>
  <c r="W40" i="8"/>
  <c r="AE40" i="8"/>
  <c r="AE41" i="8"/>
  <c r="W41" i="8"/>
  <c r="AD48" i="8"/>
  <c r="V48" i="8"/>
  <c r="AD49" i="8"/>
  <c r="V49" i="8"/>
  <c r="AB98" i="8"/>
  <c r="T98" i="8"/>
  <c r="V102" i="8"/>
  <c r="R21" i="3"/>
  <c r="Y21" i="3"/>
  <c r="S56" i="1"/>
  <c r="AA56" i="1"/>
  <c r="O140" i="5"/>
  <c r="U140" i="5"/>
  <c r="T143" i="4"/>
  <c r="AA143" i="4"/>
  <c r="T139" i="9"/>
  <c r="AB139" i="9"/>
  <c r="W29" i="2"/>
  <c r="AC79" i="1"/>
  <c r="AA85" i="1"/>
  <c r="AA88" i="1"/>
  <c r="AA94" i="1"/>
  <c r="AA97" i="1"/>
  <c r="AA104" i="1"/>
  <c r="Z99" i="1"/>
  <c r="AB33" i="1"/>
  <c r="AA76" i="2"/>
  <c r="P71" i="4"/>
  <c r="P73" i="4" s="1"/>
  <c r="N17" i="5"/>
  <c r="N46" i="7"/>
  <c r="O75" i="7"/>
  <c r="R60" i="7"/>
  <c r="P44" i="7"/>
  <c r="P93" i="6"/>
  <c r="R8" i="3"/>
  <c r="R45" i="3"/>
  <c r="P17" i="3"/>
  <c r="W17" i="3"/>
  <c r="P21" i="3"/>
  <c r="W21" i="3"/>
  <c r="P29" i="3"/>
  <c r="W29" i="3"/>
  <c r="P33" i="3"/>
  <c r="W33" i="3"/>
  <c r="Q37" i="3"/>
  <c r="X37" i="3"/>
  <c r="P44" i="3"/>
  <c r="W44" i="3"/>
  <c r="R46" i="3"/>
  <c r="Y46" i="3"/>
  <c r="S53" i="3"/>
  <c r="Z53" i="3"/>
  <c r="P56" i="3"/>
  <c r="W56" i="3"/>
  <c r="R58" i="3"/>
  <c r="Y58" i="3"/>
  <c r="S65" i="3"/>
  <c r="Z65" i="3"/>
  <c r="R70" i="3"/>
  <c r="Y70" i="3"/>
  <c r="AA60" i="1"/>
  <c r="V45" i="1"/>
  <c r="R41" i="1"/>
  <c r="AD58" i="1"/>
  <c r="V54" i="1"/>
  <c r="V44" i="1"/>
  <c r="AE16" i="1"/>
  <c r="AD48" i="1"/>
  <c r="AD43" i="1"/>
  <c r="U43" i="1"/>
  <c r="U38" i="1"/>
  <c r="W28" i="1"/>
  <c r="AE28" i="1"/>
  <c r="T52" i="1"/>
  <c r="AB52" i="1"/>
  <c r="R56" i="1"/>
  <c r="Z56" i="1"/>
  <c r="U64" i="1"/>
  <c r="AC64" i="1"/>
  <c r="U39" i="1"/>
  <c r="AC39" i="1"/>
  <c r="S80" i="2"/>
  <c r="P79" i="2"/>
  <c r="W79" i="2"/>
  <c r="P82" i="2"/>
  <c r="W82" i="2"/>
  <c r="Z128" i="4"/>
  <c r="N136" i="5"/>
  <c r="T136" i="5"/>
  <c r="T130" i="5"/>
  <c r="O129" i="5"/>
  <c r="U129" i="5"/>
  <c r="R125" i="5"/>
  <c r="X125" i="5"/>
  <c r="T125" i="5"/>
  <c r="N125" i="5"/>
  <c r="U124" i="5"/>
  <c r="Q121" i="5"/>
  <c r="T116" i="5"/>
  <c r="N116" i="5"/>
  <c r="Q132" i="4"/>
  <c r="X132" i="4"/>
  <c r="Y128" i="4"/>
  <c r="R128" i="4"/>
  <c r="Z124" i="4"/>
  <c r="S124" i="4"/>
  <c r="H85" i="5"/>
  <c r="B85" i="4"/>
  <c r="I85" i="4" s="1"/>
  <c r="T49" i="6"/>
  <c r="T47" i="5"/>
  <c r="N47" i="5"/>
  <c r="Y48" i="4"/>
  <c r="R48" i="4"/>
  <c r="W53" i="4"/>
  <c r="P53" i="4"/>
  <c r="W59" i="4"/>
  <c r="P59" i="4"/>
  <c r="V98" i="1"/>
  <c r="R12" i="8"/>
  <c r="Z12" i="8"/>
  <c r="AD24" i="8"/>
  <c r="V24" i="8"/>
  <c r="Z28" i="8"/>
  <c r="R28" i="8"/>
  <c r="AB63" i="8"/>
  <c r="T63" i="8"/>
  <c r="S140" i="8"/>
  <c r="AA140" i="8"/>
  <c r="R141" i="8"/>
  <c r="Z141" i="8"/>
  <c r="AE17" i="8"/>
  <c r="W17" i="8"/>
  <c r="W29" i="8"/>
  <c r="AE29" i="8"/>
  <c r="AE42" i="8"/>
  <c r="W42" i="8"/>
  <c r="U135" i="5"/>
  <c r="P128" i="5"/>
  <c r="Q146" i="4"/>
  <c r="P134" i="5"/>
  <c r="V134" i="5"/>
  <c r="W127" i="5"/>
  <c r="Q127" i="5"/>
  <c r="Q116" i="5"/>
  <c r="W116" i="5"/>
  <c r="R109" i="5"/>
  <c r="X109" i="5"/>
  <c r="W136" i="4"/>
  <c r="P136" i="4"/>
  <c r="Y134" i="4"/>
  <c r="R129" i="4"/>
  <c r="Y129" i="4"/>
  <c r="Q120" i="4"/>
  <c r="X115" i="4"/>
  <c r="Q115" i="4"/>
  <c r="K116" i="4"/>
  <c r="Y114" i="4"/>
  <c r="Y116" i="4" s="1"/>
  <c r="Y113" i="4"/>
  <c r="Z148" i="4"/>
  <c r="S148" i="4"/>
  <c r="W145" i="4"/>
  <c r="P145" i="4"/>
  <c r="W97" i="5"/>
  <c r="Q97" i="5"/>
  <c r="V42" i="5"/>
  <c r="T51" i="5"/>
  <c r="P60" i="5"/>
  <c r="R45" i="4"/>
  <c r="W51" i="4"/>
  <c r="P51" i="4"/>
  <c r="W57" i="4"/>
  <c r="P57" i="4"/>
  <c r="AA27" i="4"/>
  <c r="T27" i="4"/>
  <c r="U77" i="8"/>
  <c r="R6" i="8"/>
  <c r="Z6" i="8"/>
  <c r="T7" i="8"/>
  <c r="AB7" i="8"/>
  <c r="T21" i="8"/>
  <c r="AB21" i="8"/>
  <c r="AD22" i="8"/>
  <c r="W24" i="8"/>
  <c r="AE24" i="8"/>
  <c r="W25" i="8"/>
  <c r="AE25" i="8"/>
  <c r="AC60" i="8"/>
  <c r="U60" i="8"/>
  <c r="T70" i="8"/>
  <c r="AB70" i="8"/>
  <c r="S71" i="8"/>
  <c r="AA71" i="8"/>
  <c r="S82" i="8"/>
  <c r="AA82" i="8"/>
  <c r="Z83" i="8"/>
  <c r="R83" i="8"/>
  <c r="AA111" i="8"/>
  <c r="AE18" i="8"/>
  <c r="W18" i="8"/>
  <c r="AE30" i="8"/>
  <c r="W30" i="8"/>
  <c r="W49" i="8"/>
  <c r="AE49" i="8"/>
  <c r="W50" i="8"/>
  <c r="AE50" i="8"/>
  <c r="R108" i="8"/>
  <c r="Z108" i="8"/>
  <c r="S108" i="8"/>
  <c r="AA108" i="8"/>
  <c r="AA104" i="8"/>
  <c r="S104" i="8"/>
  <c r="AB96" i="8"/>
  <c r="AB102" i="8"/>
  <c r="T102" i="8"/>
  <c r="T97" i="8"/>
  <c r="AB97" i="8"/>
  <c r="V38" i="9"/>
  <c r="AD38" i="9"/>
  <c r="AD40" i="9"/>
  <c r="V40" i="9"/>
  <c r="V51" i="9"/>
  <c r="AD51" i="9"/>
  <c r="AD17" i="9"/>
  <c r="V17" i="9"/>
  <c r="V77" i="9"/>
  <c r="AD77" i="9"/>
  <c r="R79" i="9"/>
  <c r="Z79" i="9"/>
  <c r="Z80" i="9"/>
  <c r="R80" i="9"/>
  <c r="T155" i="4"/>
  <c r="AA155" i="4"/>
  <c r="Q146" i="5"/>
  <c r="W146" i="5"/>
  <c r="O134" i="5"/>
  <c r="U134" i="5"/>
  <c r="J116" i="4"/>
  <c r="Q114" i="4"/>
  <c r="Q116" i="4" s="1"/>
  <c r="Z145" i="4"/>
  <c r="S145" i="4"/>
  <c r="W142" i="4"/>
  <c r="P142" i="4"/>
  <c r="H97" i="5"/>
  <c r="B97" i="4"/>
  <c r="I97" i="4" s="1"/>
  <c r="N49" i="5"/>
  <c r="T49" i="5"/>
  <c r="P62" i="4"/>
  <c r="W62" i="4"/>
  <c r="AB6" i="8"/>
  <c r="T6" i="8"/>
  <c r="V21" i="8"/>
  <c r="AD21" i="8"/>
  <c r="R33" i="8"/>
  <c r="Z33" i="8"/>
  <c r="Z60" i="8"/>
  <c r="R60" i="8"/>
  <c r="AC70" i="8"/>
  <c r="U70" i="8"/>
  <c r="AA133" i="8"/>
  <c r="S133" i="8"/>
  <c r="R44" i="8"/>
  <c r="Z44" i="8"/>
  <c r="R45" i="8"/>
  <c r="Z45" i="8"/>
  <c r="R115" i="8"/>
  <c r="Z115" i="8"/>
  <c r="S107" i="8"/>
  <c r="AA107" i="8"/>
  <c r="T129" i="8"/>
  <c r="AB129" i="8"/>
  <c r="AC114" i="8"/>
  <c r="U114" i="8"/>
  <c r="AD112" i="8"/>
  <c r="V112" i="8"/>
  <c r="V135" i="9"/>
  <c r="AD135" i="9"/>
  <c r="X155" i="4"/>
  <c r="Q155" i="4"/>
  <c r="O108" i="5"/>
  <c r="U108" i="5"/>
  <c r="P144" i="5"/>
  <c r="V144" i="5"/>
  <c r="T114" i="5"/>
  <c r="N114" i="5"/>
  <c r="Y122" i="4"/>
  <c r="R122" i="4"/>
  <c r="Z117" i="4"/>
  <c r="S117" i="4"/>
  <c r="T110" i="4"/>
  <c r="AA110" i="4"/>
  <c r="Z142" i="4"/>
  <c r="S142" i="4"/>
  <c r="W139" i="4"/>
  <c r="P139" i="4"/>
  <c r="T43" i="5"/>
  <c r="N43" i="5"/>
  <c r="V47" i="5"/>
  <c r="P47" i="5"/>
  <c r="W61" i="4"/>
  <c r="P61" i="4"/>
  <c r="U93" i="8"/>
  <c r="T82" i="8"/>
  <c r="R31" i="8"/>
  <c r="Z31" i="8"/>
  <c r="AB33" i="8"/>
  <c r="T33" i="8"/>
  <c r="AD66" i="8"/>
  <c r="V66" i="8"/>
  <c r="AC67" i="8"/>
  <c r="U67" i="8"/>
  <c r="T78" i="8"/>
  <c r="AB78" i="8"/>
  <c r="R92" i="8"/>
  <c r="Z92" i="8"/>
  <c r="V93" i="8"/>
  <c r="AD93" i="8"/>
  <c r="AB44" i="8"/>
  <c r="T44" i="8"/>
  <c r="AC111" i="8"/>
  <c r="U111" i="8"/>
  <c r="Z96" i="8"/>
  <c r="R96" i="8"/>
  <c r="R119" i="8"/>
  <c r="Z119" i="8"/>
  <c r="AB118" i="8"/>
  <c r="T118" i="8"/>
  <c r="AC115" i="8"/>
  <c r="U115" i="8"/>
  <c r="AC112" i="8"/>
  <c r="U112" i="8"/>
  <c r="T111" i="8"/>
  <c r="AB111" i="8"/>
  <c r="V101" i="8"/>
  <c r="AD101" i="8"/>
  <c r="W38" i="9"/>
  <c r="AE38" i="9"/>
  <c r="Q80" i="2"/>
  <c r="P96" i="2"/>
  <c r="Y150" i="4"/>
  <c r="R150" i="4"/>
  <c r="N118" i="5"/>
  <c r="R145" i="5"/>
  <c r="O144" i="5"/>
  <c r="U144" i="5"/>
  <c r="O139" i="5"/>
  <c r="U139" i="5"/>
  <c r="N135" i="5"/>
  <c r="T135" i="5"/>
  <c r="W114" i="5"/>
  <c r="Q114" i="5"/>
  <c r="R113" i="5"/>
  <c r="X113" i="5"/>
  <c r="Y111" i="4"/>
  <c r="R111" i="4"/>
  <c r="S139" i="4"/>
  <c r="Z139" i="4"/>
  <c r="O86" i="5"/>
  <c r="U86" i="5"/>
  <c r="T59" i="5"/>
  <c r="N59" i="5"/>
  <c r="P60" i="4"/>
  <c r="W60" i="4"/>
  <c r="T17" i="8"/>
  <c r="AB17" i="8"/>
  <c r="Z67" i="8"/>
  <c r="R67" i="8"/>
  <c r="AD88" i="8"/>
  <c r="V88" i="8"/>
  <c r="AA92" i="8"/>
  <c r="S92" i="8"/>
  <c r="V108" i="8"/>
  <c r="W21" i="8"/>
  <c r="AE21" i="8"/>
  <c r="V39" i="8"/>
  <c r="AD39" i="8"/>
  <c r="Z53" i="8"/>
  <c r="R53" i="8"/>
  <c r="Z55" i="8"/>
  <c r="R55" i="8"/>
  <c r="AA110" i="8"/>
  <c r="S110" i="8"/>
  <c r="R125" i="8"/>
  <c r="Z125" i="8"/>
  <c r="S113" i="8"/>
  <c r="AA113" i="8"/>
  <c r="AD129" i="8"/>
  <c r="V129" i="8"/>
  <c r="AD127" i="8"/>
  <c r="V127" i="8"/>
  <c r="U126" i="8"/>
  <c r="AC126" i="8"/>
  <c r="T121" i="8"/>
  <c r="AB121" i="8"/>
  <c r="T78" i="5"/>
  <c r="S108" i="4"/>
  <c r="V142" i="5"/>
  <c r="AA114" i="4"/>
  <c r="AA116" i="4" s="1"/>
  <c r="T137" i="4"/>
  <c r="R136" i="4"/>
  <c r="X134" i="4"/>
  <c r="P129" i="4"/>
  <c r="R128" i="5"/>
  <c r="L78" i="4"/>
  <c r="Q113" i="5"/>
  <c r="R133" i="4"/>
  <c r="X131" i="4"/>
  <c r="X128" i="4"/>
  <c r="S118" i="4"/>
  <c r="AA111" i="4"/>
  <c r="L97" i="5"/>
  <c r="D97" i="4"/>
  <c r="K97" i="4" s="1"/>
  <c r="R49" i="6"/>
  <c r="V49" i="7"/>
  <c r="P53" i="5"/>
  <c r="V50" i="5"/>
  <c r="X42" i="5"/>
  <c r="T43" i="4"/>
  <c r="R41" i="5"/>
  <c r="T45" i="5"/>
  <c r="T46" i="5"/>
  <c r="X47" i="5"/>
  <c r="T58" i="5"/>
  <c r="R40" i="4"/>
  <c r="AA41" i="4"/>
  <c r="T44" i="4"/>
  <c r="V142" i="8"/>
  <c r="AA142" i="8"/>
  <c r="Z76" i="8"/>
  <c r="U76" i="8"/>
  <c r="T26" i="8"/>
  <c r="T11" i="8"/>
  <c r="AB11" i="8"/>
  <c r="V16" i="8"/>
  <c r="R23" i="8"/>
  <c r="T30" i="8"/>
  <c r="U61" i="8"/>
  <c r="AF62" i="8"/>
  <c r="X62" i="8"/>
  <c r="AC68" i="8"/>
  <c r="AB79" i="8"/>
  <c r="Z84" i="8"/>
  <c r="AC87" i="8"/>
  <c r="T56" i="8"/>
  <c r="V46" i="8"/>
  <c r="T38" i="8"/>
  <c r="W44" i="8"/>
  <c r="S112" i="8"/>
  <c r="AB104" i="8"/>
  <c r="AB37" i="8"/>
  <c r="Z39" i="8"/>
  <c r="R39" i="8"/>
  <c r="AD43" i="8"/>
  <c r="V43" i="8"/>
  <c r="Z48" i="8"/>
  <c r="R48" i="8"/>
  <c r="R107" i="8"/>
  <c r="Z107" i="8"/>
  <c r="AD116" i="8"/>
  <c r="R127" i="8"/>
  <c r="AB130" i="8"/>
  <c r="AD128" i="8"/>
  <c r="AE22" i="9"/>
  <c r="T10" i="9"/>
  <c r="AB10" i="9"/>
  <c r="W39" i="9"/>
  <c r="AE39" i="9"/>
  <c r="W59" i="9"/>
  <c r="AE59" i="9"/>
  <c r="W27" i="9"/>
  <c r="AE27" i="9"/>
  <c r="V31" i="9"/>
  <c r="AD31" i="9"/>
  <c r="AD32" i="9"/>
  <c r="V32" i="9"/>
  <c r="U62" i="9"/>
  <c r="AC62" i="9"/>
  <c r="AD63" i="9"/>
  <c r="V63" i="9"/>
  <c r="AB68" i="9"/>
  <c r="T68" i="9"/>
  <c r="AB70" i="9"/>
  <c r="T70" i="9"/>
  <c r="S112" i="9"/>
  <c r="AA112" i="9"/>
  <c r="AB123" i="9"/>
  <c r="T123" i="9"/>
  <c r="AD15" i="8"/>
  <c r="V15" i="8"/>
  <c r="V34" i="8"/>
  <c r="AD34" i="8"/>
  <c r="AD121" i="8"/>
  <c r="V121" i="8"/>
  <c r="AA99" i="8"/>
  <c r="S99" i="8"/>
  <c r="AB115" i="8"/>
  <c r="T115" i="8"/>
  <c r="T112" i="8"/>
  <c r="AB112" i="8"/>
  <c r="AB107" i="8"/>
  <c r="T107" i="8"/>
  <c r="V105" i="8"/>
  <c r="AD105" i="8"/>
  <c r="R80" i="8"/>
  <c r="Z80" i="8"/>
  <c r="AC136" i="8"/>
  <c r="U136" i="8"/>
  <c r="V10" i="9"/>
  <c r="AD10" i="9"/>
  <c r="W43" i="9"/>
  <c r="AE43" i="9"/>
  <c r="W47" i="9"/>
  <c r="AE47" i="9"/>
  <c r="W53" i="9"/>
  <c r="AE53" i="9"/>
  <c r="W58" i="9"/>
  <c r="AE58" i="9"/>
  <c r="AE19" i="9"/>
  <c r="W19" i="9"/>
  <c r="AE31" i="9"/>
  <c r="W31" i="9"/>
  <c r="W32" i="9"/>
  <c r="AE32" i="9"/>
  <c r="U66" i="9"/>
  <c r="AC66" i="9"/>
  <c r="AC107" i="9"/>
  <c r="U107" i="9"/>
  <c r="AC112" i="9"/>
  <c r="U112" i="9"/>
  <c r="Z19" i="8"/>
  <c r="R19" i="8"/>
  <c r="V68" i="8"/>
  <c r="AD68" i="8"/>
  <c r="AC138" i="8"/>
  <c r="U138" i="8"/>
  <c r="R51" i="8"/>
  <c r="Z51" i="8"/>
  <c r="V56" i="8"/>
  <c r="AD56" i="8"/>
  <c r="AA123" i="8"/>
  <c r="AC121" i="8"/>
  <c r="U121" i="8"/>
  <c r="T116" i="8"/>
  <c r="AB116" i="8"/>
  <c r="U113" i="8"/>
  <c r="AC113" i="8"/>
  <c r="U117" i="8"/>
  <c r="AC117" i="8"/>
  <c r="Z47" i="9"/>
  <c r="R47" i="9"/>
  <c r="R56" i="9"/>
  <c r="Z56" i="9"/>
  <c r="V87" i="8"/>
  <c r="T72" i="8"/>
  <c r="V65" i="8"/>
  <c r="AB9" i="8"/>
  <c r="R22" i="8"/>
  <c r="T8" i="8"/>
  <c r="AB8" i="8"/>
  <c r="V27" i="8"/>
  <c r="AD27" i="8"/>
  <c r="S61" i="8"/>
  <c r="AA61" i="8"/>
  <c r="R79" i="8"/>
  <c r="Z79" i="8"/>
  <c r="U83" i="8"/>
  <c r="AC83" i="8"/>
  <c r="S87" i="8"/>
  <c r="AA87" i="8"/>
  <c r="AB89" i="8"/>
  <c r="T89" i="8"/>
  <c r="V133" i="8"/>
  <c r="AD133" i="8"/>
  <c r="R42" i="8"/>
  <c r="S102" i="8"/>
  <c r="T41" i="8"/>
  <c r="AB41" i="8"/>
  <c r="Z103" i="8"/>
  <c r="R103" i="8"/>
  <c r="AD111" i="8"/>
  <c r="V111" i="8"/>
  <c r="AB101" i="8"/>
  <c r="T101" i="8"/>
  <c r="W25" i="9"/>
  <c r="AE49" i="9"/>
  <c r="AC135" i="9"/>
  <c r="U135" i="9"/>
  <c r="S138" i="9"/>
  <c r="T29" i="9"/>
  <c r="R39" i="9"/>
  <c r="W20" i="9"/>
  <c r="W54" i="9"/>
  <c r="T6" i="9"/>
  <c r="T146" i="9"/>
  <c r="U133" i="9"/>
  <c r="Z107" i="9"/>
  <c r="T7" i="9"/>
  <c r="AB45" i="9"/>
  <c r="T45" i="9"/>
  <c r="Z59" i="9"/>
  <c r="AD19" i="9"/>
  <c r="Z27" i="9"/>
  <c r="R27" i="9"/>
  <c r="AC74" i="9"/>
  <c r="AA76" i="9"/>
  <c r="AB89" i="9"/>
  <c r="T89" i="9"/>
  <c r="AB92" i="9"/>
  <c r="R99" i="9"/>
  <c r="V100" i="9"/>
  <c r="AD100" i="9"/>
  <c r="W134" i="10"/>
  <c r="AF134" i="10"/>
  <c r="AB135" i="9"/>
  <c r="AD20" i="9"/>
  <c r="V20" i="9"/>
  <c r="AB26" i="9"/>
  <c r="AB27" i="9"/>
  <c r="T27" i="9"/>
  <c r="Z139" i="9"/>
  <c r="R139" i="9"/>
  <c r="AC145" i="9"/>
  <c r="U145" i="9"/>
  <c r="AA147" i="9"/>
  <c r="T121" i="9"/>
  <c r="AB121" i="9"/>
  <c r="R46" i="9"/>
  <c r="Z46" i="9"/>
  <c r="W133" i="10"/>
  <c r="AF133" i="10"/>
  <c r="T59" i="9"/>
  <c r="AB59" i="9"/>
  <c r="AA69" i="9"/>
  <c r="S69" i="9"/>
  <c r="AB107" i="9"/>
  <c r="T107" i="9"/>
  <c r="AD125" i="9"/>
  <c r="V125" i="9"/>
  <c r="U130" i="9"/>
  <c r="AC130" i="9"/>
  <c r="AE27" i="10"/>
  <c r="V27" i="10"/>
  <c r="AG29" i="10"/>
  <c r="X29" i="10"/>
  <c r="AA136" i="8"/>
  <c r="Z117" i="8"/>
  <c r="R117" i="8"/>
  <c r="U90" i="9"/>
  <c r="S77" i="9"/>
  <c r="V22" i="9"/>
  <c r="V44" i="9"/>
  <c r="T30" i="9"/>
  <c r="AB49" i="9"/>
  <c r="T12" i="9"/>
  <c r="AC111" i="9"/>
  <c r="AD120" i="9"/>
  <c r="U100" i="9"/>
  <c r="U128" i="9"/>
  <c r="V6" i="9"/>
  <c r="AD6" i="9"/>
  <c r="R43" i="9"/>
  <c r="Z43" i="9"/>
  <c r="AD48" i="9"/>
  <c r="V48" i="9"/>
  <c r="Z140" i="9"/>
  <c r="R140" i="9"/>
  <c r="AD104" i="9"/>
  <c r="V104" i="9"/>
  <c r="Z104" i="9"/>
  <c r="R104" i="9"/>
  <c r="AB108" i="9"/>
  <c r="T108" i="9"/>
  <c r="AB138" i="9"/>
  <c r="Z25" i="9"/>
  <c r="U121" i="9"/>
  <c r="AB100" i="9"/>
  <c r="AD101" i="9"/>
  <c r="AD33" i="9"/>
  <c r="T46" i="9"/>
  <c r="AB46" i="9"/>
  <c r="V9" i="10"/>
  <c r="AE9" i="10"/>
  <c r="V24" i="10"/>
  <c r="AE24" i="10"/>
  <c r="AE25" i="10"/>
  <c r="AI31" i="10"/>
  <c r="Z31" i="10"/>
  <c r="X63" i="10"/>
  <c r="AB57" i="9"/>
  <c r="T57" i="9"/>
  <c r="V46" i="9"/>
  <c r="AD46" i="9"/>
  <c r="AD143" i="9"/>
  <c r="V143" i="9"/>
  <c r="V11" i="10"/>
  <c r="AE11" i="10"/>
  <c r="AG24" i="10"/>
  <c r="X24" i="10"/>
  <c r="AE35" i="10"/>
  <c r="V35" i="10"/>
  <c r="T43" i="10"/>
  <c r="AC43" i="10"/>
  <c r="AF86" i="10"/>
  <c r="W86" i="10"/>
  <c r="T83" i="10"/>
  <c r="AC83" i="10"/>
  <c r="X81" i="10"/>
  <c r="AG81" i="10"/>
  <c r="AF80" i="10"/>
  <c r="W80" i="10"/>
  <c r="T77" i="10"/>
  <c r="AC77" i="10"/>
  <c r="X75" i="10"/>
  <c r="AG75" i="10"/>
  <c r="W74" i="10"/>
  <c r="AF74" i="10"/>
  <c r="AE73" i="10"/>
  <c r="V73" i="10"/>
  <c r="AD72" i="10"/>
  <c r="U72" i="10"/>
  <c r="T71" i="10"/>
  <c r="AC71" i="10"/>
  <c r="AE67" i="10"/>
  <c r="V67" i="10"/>
  <c r="AD66" i="10"/>
  <c r="U66" i="10"/>
  <c r="T65" i="10"/>
  <c r="AC65" i="10"/>
  <c r="AF62" i="10"/>
  <c r="W62" i="10"/>
  <c r="V61" i="10"/>
  <c r="AE61" i="10"/>
  <c r="AD60" i="10"/>
  <c r="U60" i="10"/>
  <c r="T59" i="10"/>
  <c r="AC59" i="10"/>
  <c r="AF56" i="10"/>
  <c r="W56" i="10"/>
  <c r="AD54" i="10"/>
  <c r="U54" i="10"/>
  <c r="T53" i="10"/>
  <c r="AC53" i="10"/>
  <c r="AG51" i="10"/>
  <c r="X51" i="10"/>
  <c r="AF50" i="10"/>
  <c r="W50" i="10"/>
  <c r="W32" i="8"/>
  <c r="AE32" i="8"/>
  <c r="V54" i="8"/>
  <c r="AD54" i="8"/>
  <c r="U105" i="9"/>
  <c r="AC105" i="9"/>
  <c r="AA143" i="9"/>
  <c r="S143" i="9"/>
  <c r="AI37" i="10"/>
  <c r="Z37" i="10"/>
  <c r="T133" i="10"/>
  <c r="AC133" i="10"/>
  <c r="S90" i="9"/>
  <c r="T73" i="9"/>
  <c r="AD29" i="9"/>
  <c r="AA133" i="9"/>
  <c r="AC110" i="9"/>
  <c r="AE54" i="8"/>
  <c r="W54" i="8"/>
  <c r="AE28" i="10"/>
  <c r="V28" i="10"/>
  <c r="AE42" i="10"/>
  <c r="V42" i="10"/>
  <c r="AE85" i="10"/>
  <c r="U84" i="10"/>
  <c r="AD7" i="1"/>
  <c r="V7" i="1"/>
  <c r="AD41" i="9"/>
  <c r="V41" i="9"/>
  <c r="X27" i="10"/>
  <c r="AG27" i="10"/>
  <c r="U67" i="10"/>
  <c r="AD67" i="10"/>
  <c r="X64" i="10"/>
  <c r="AG64" i="10"/>
  <c r="W63" i="10"/>
  <c r="AF63" i="10"/>
  <c r="U61" i="10"/>
  <c r="AD61" i="10"/>
  <c r="T60" i="10"/>
  <c r="AC60" i="10"/>
  <c r="W57" i="10"/>
  <c r="AF57" i="10"/>
  <c r="V56" i="10"/>
  <c r="AE56" i="10"/>
  <c r="T54" i="10"/>
  <c r="AC54" i="10"/>
  <c r="X52" i="10"/>
  <c r="AG52" i="10"/>
  <c r="V50" i="10"/>
  <c r="AE50" i="10"/>
  <c r="W57" i="9"/>
  <c r="V8" i="10"/>
  <c r="AE8" i="10"/>
  <c r="V13" i="10"/>
  <c r="AE13" i="10"/>
  <c r="T36" i="10"/>
  <c r="AC36" i="10"/>
  <c r="AE31" i="10"/>
  <c r="AE33" i="10"/>
  <c r="AE37" i="10"/>
  <c r="AE39" i="10"/>
  <c r="AE43" i="10"/>
  <c r="AC131" i="10"/>
  <c r="AD133" i="10"/>
  <c r="AC136" i="10"/>
  <c r="AC137" i="10"/>
  <c r="X36" i="10"/>
  <c r="X43" i="10"/>
  <c r="T73" i="10"/>
  <c r="W58" i="10"/>
  <c r="Z43" i="10"/>
  <c r="AI43" i="10"/>
  <c r="AI28" i="10"/>
  <c r="Z28" i="10"/>
  <c r="AI29" i="10"/>
  <c r="Z29" i="10"/>
  <c r="AI34" i="10"/>
  <c r="Z34" i="10"/>
  <c r="AI40" i="10"/>
  <c r="Z40" i="10"/>
  <c r="Z24" i="10"/>
  <c r="AI24" i="10"/>
  <c r="Z30" i="10"/>
  <c r="AI30" i="10"/>
  <c r="AI35" i="10"/>
  <c r="Z35" i="10"/>
  <c r="AI42" i="10"/>
  <c r="Z42" i="10"/>
  <c r="Z36" i="10"/>
  <c r="AI36" i="10"/>
  <c r="T9" i="10"/>
  <c r="V26" i="10"/>
  <c r="T35" i="10"/>
  <c r="V38" i="10"/>
  <c r="AF51" i="10"/>
  <c r="AC55" i="10"/>
  <c r="AD62" i="10"/>
  <c r="V130" i="10"/>
  <c r="V133" i="10"/>
  <c r="V135" i="10"/>
  <c r="V137" i="10"/>
  <c r="U50" i="10"/>
  <c r="T47" i="10"/>
  <c r="AC8" i="10"/>
  <c r="X9" i="10"/>
  <c r="AC27" i="10"/>
  <c r="AI27" i="10"/>
  <c r="AC28" i="10"/>
  <c r="AC29" i="10"/>
  <c r="AE32" i="10"/>
  <c r="T33" i="10"/>
  <c r="T34" i="10"/>
  <c r="AC39" i="10"/>
  <c r="AI39" i="10"/>
  <c r="AC40" i="10"/>
  <c r="AC42" i="10"/>
  <c r="AE45" i="10"/>
  <c r="T46" i="10"/>
  <c r="AD55" i="10"/>
  <c r="AG58" i="10"/>
  <c r="AE62" i="10"/>
  <c r="AC66" i="10"/>
  <c r="T128" i="10"/>
  <c r="U131" i="10"/>
  <c r="X7" i="10"/>
  <c r="T129" i="10"/>
  <c r="V134" i="10"/>
  <c r="V136" i="10"/>
  <c r="V138" i="10"/>
  <c r="Z47" i="10"/>
  <c r="AI33" i="10"/>
  <c r="AI46" i="10"/>
  <c r="T6" i="10"/>
  <c r="V6" i="10"/>
  <c r="T7" i="10"/>
  <c r="T10" i="10"/>
  <c r="T11" i="10"/>
  <c r="T13" i="10"/>
  <c r="AE7" i="10"/>
  <c r="X11" i="10"/>
  <c r="AC12" i="10"/>
  <c r="X13" i="10"/>
  <c r="X6" i="10"/>
  <c r="X8" i="10"/>
  <c r="X10" i="10"/>
  <c r="X12" i="10"/>
  <c r="X25" i="10"/>
  <c r="X31" i="10"/>
  <c r="X37" i="10"/>
  <c r="X44" i="10"/>
  <c r="AC51" i="10"/>
  <c r="AD52" i="10"/>
  <c r="AE53" i="10"/>
  <c r="AC69" i="10"/>
  <c r="AD70" i="10"/>
  <c r="AE71" i="10"/>
  <c r="AF72" i="10"/>
  <c r="AG73" i="10"/>
  <c r="AC75" i="10"/>
  <c r="AD76" i="10"/>
  <c r="AE77" i="10"/>
  <c r="AF78" i="10"/>
  <c r="AG79" i="10"/>
  <c r="AC81" i="10"/>
  <c r="AD82" i="10"/>
  <c r="AE83" i="10"/>
  <c r="AF84" i="10"/>
  <c r="AG85" i="10"/>
  <c r="X130" i="10"/>
  <c r="X67" i="10"/>
  <c r="W66" i="10"/>
  <c r="V65" i="10"/>
  <c r="U64" i="10"/>
  <c r="T63" i="10"/>
  <c r="X61" i="10"/>
  <c r="W60" i="10"/>
  <c r="V59" i="10"/>
  <c r="U58" i="10"/>
  <c r="T57" i="10"/>
  <c r="X55" i="10"/>
  <c r="W54" i="10"/>
  <c r="T86" i="10"/>
  <c r="X84" i="10"/>
  <c r="V82" i="10"/>
  <c r="T80" i="10"/>
  <c r="X78" i="10"/>
  <c r="V76" i="10"/>
  <c r="T74" i="10"/>
  <c r="W71" i="10"/>
  <c r="U69" i="10"/>
  <c r="X66" i="10"/>
  <c r="V64" i="10"/>
  <c r="T62" i="10"/>
  <c r="W59" i="10"/>
  <c r="U57" i="10"/>
  <c r="X54" i="10"/>
  <c r="V52" i="10"/>
  <c r="T50" i="10"/>
  <c r="AD51" i="10"/>
  <c r="AF53" i="10"/>
  <c r="AE70" i="10"/>
  <c r="AG72" i="10"/>
  <c r="AD75" i="10"/>
  <c r="AF77" i="10"/>
  <c r="AD81" i="10"/>
  <c r="AF83" i="10"/>
  <c r="Z26" i="10"/>
  <c r="Z32" i="10"/>
  <c r="Z38" i="10"/>
  <c r="Z45" i="10"/>
  <c r="AC56" i="10"/>
  <c r="AE58" i="10"/>
  <c r="AG60" i="10"/>
  <c r="AD63" i="10"/>
  <c r="AF65" i="10"/>
  <c r="AC68" i="10"/>
  <c r="X28" i="10"/>
  <c r="X34" i="10"/>
  <c r="X40" i="10"/>
  <c r="AE68" i="10"/>
  <c r="AF69" i="10"/>
  <c r="AG70" i="10"/>
  <c r="AC72" i="10"/>
  <c r="AD73" i="10"/>
  <c r="AE74" i="10"/>
  <c r="AF75" i="10"/>
  <c r="AG76" i="10"/>
  <c r="AC78" i="10"/>
  <c r="AD79" i="10"/>
  <c r="AE80" i="10"/>
  <c r="AF81" i="10"/>
  <c r="AG82" i="10"/>
  <c r="AC84" i="10"/>
  <c r="AD85" i="10"/>
  <c r="AE86" i="10"/>
  <c r="W131" i="10"/>
  <c r="X131" i="10"/>
  <c r="W130" i="10"/>
  <c r="X129" i="10"/>
  <c r="W129" i="10"/>
  <c r="V129" i="10"/>
  <c r="T130" i="10"/>
  <c r="X102" i="9"/>
  <c r="AA53" i="10"/>
  <c r="P78" i="5" l="1"/>
  <c r="R78" i="4" s="1"/>
  <c r="K78" i="4"/>
  <c r="V78" i="5"/>
  <c r="Y78" i="4" s="1"/>
  <c r="R85" i="5"/>
  <c r="U78" i="5"/>
  <c r="X78" i="4" s="1"/>
  <c r="O78" i="5"/>
  <c r="Q78" i="4" s="1"/>
  <c r="J78" i="4"/>
  <c r="X86" i="5"/>
  <c r="R86" i="5"/>
  <c r="V86" i="5"/>
  <c r="P86" i="5"/>
  <c r="P78" i="4"/>
  <c r="W78" i="4"/>
  <c r="W78" i="5"/>
  <c r="Z78" i="4" s="1"/>
  <c r="Q78" i="5"/>
  <c r="S78" i="4" s="1"/>
  <c r="AA85" i="4"/>
  <c r="T85" i="4"/>
  <c r="M78" i="4"/>
  <c r="R78" i="5"/>
  <c r="T78" i="4" s="1"/>
  <c r="X78" i="5"/>
  <c r="AA78" i="4" s="1"/>
  <c r="W85" i="4"/>
  <c r="P85" i="4"/>
  <c r="Y97" i="4"/>
  <c r="R97" i="4"/>
  <c r="T85" i="5"/>
  <c r="N85" i="5"/>
  <c r="W97" i="4"/>
  <c r="P97" i="4"/>
  <c r="X97" i="5"/>
  <c r="R97" i="5"/>
  <c r="T97" i="5"/>
  <c r="N97" i="5"/>
</calcChain>
</file>

<file path=xl/sharedStrings.xml><?xml version="1.0" encoding="utf-8"?>
<sst xmlns="http://schemas.openxmlformats.org/spreadsheetml/2006/main" count="5766" uniqueCount="285">
  <si>
    <t>Finance Director</t>
  </si>
  <si>
    <t>City Manager</t>
  </si>
  <si>
    <t>Bi Weekly</t>
  </si>
  <si>
    <t>A</t>
  </si>
  <si>
    <t>B</t>
  </si>
  <si>
    <t>C</t>
  </si>
  <si>
    <t>D</t>
  </si>
  <si>
    <t>E</t>
  </si>
  <si>
    <t>Administrative Services Manager</t>
  </si>
  <si>
    <t>Animal Control Supervisor</t>
  </si>
  <si>
    <t>Assistant Chief Treatment Plant Operator</t>
  </si>
  <si>
    <t>Assistant Engineer</t>
  </si>
  <si>
    <t>Associate Civil Engineer</t>
  </si>
  <si>
    <t xml:space="preserve">Associate Planner </t>
  </si>
  <si>
    <t xml:space="preserve">Battalion Chief </t>
  </si>
  <si>
    <t>Building Official</t>
  </si>
  <si>
    <t>Utilities Super./Chief Treatment Plant Operator</t>
  </si>
  <si>
    <t>Construction Engineer/Inspector</t>
  </si>
  <si>
    <t>Dispatch and Records Supervisor</t>
  </si>
  <si>
    <t>GIS Analyst</t>
  </si>
  <si>
    <t>Economic Development Coordinator</t>
  </si>
  <si>
    <t>Planning Director</t>
  </si>
  <si>
    <t>Police Captain</t>
  </si>
  <si>
    <t>Police Lieutenant</t>
  </si>
  <si>
    <t>General Ledger Accountant</t>
  </si>
  <si>
    <t>Senior Accountant</t>
  </si>
  <si>
    <t>Senior Engineer/Deputy Director</t>
  </si>
  <si>
    <t>Superintendent</t>
  </si>
  <si>
    <t>-</t>
  </si>
  <si>
    <r>
      <rPr>
        <b/>
        <sz val="10"/>
        <color rgb="FF231F20"/>
        <rFont val="Arial"/>
        <family val="2"/>
      </rPr>
      <t>Hourly</t>
    </r>
  </si>
  <si>
    <t>Monthly</t>
  </si>
  <si>
    <r>
      <rPr>
        <b/>
        <sz val="10"/>
        <color rgb="FF231F20"/>
        <rFont val="Arial"/>
        <family val="2"/>
      </rPr>
      <t>Position</t>
    </r>
  </si>
  <si>
    <t>Account Clerk I</t>
  </si>
  <si>
    <t>Account Clerk II</t>
  </si>
  <si>
    <t>Senior Account Clerk</t>
  </si>
  <si>
    <t>Senior Admin Clerk</t>
  </si>
  <si>
    <t>Accounting Technician</t>
  </si>
  <si>
    <t>Community Services Officer</t>
  </si>
  <si>
    <t>Finance Technician</t>
  </si>
  <si>
    <t>Engineering Tech</t>
  </si>
  <si>
    <t>Engineering Tech Sr</t>
  </si>
  <si>
    <t xml:space="preserve">Accountant I </t>
  </si>
  <si>
    <t>Finance Specialist</t>
  </si>
  <si>
    <t>Animal Control Officer</t>
  </si>
  <si>
    <t>Senior Animal Control Officer</t>
  </si>
  <si>
    <t>Assist. Equip. Mechanic</t>
  </si>
  <si>
    <t>Mechanic</t>
  </si>
  <si>
    <t xml:space="preserve">Lead Mechanic </t>
  </si>
  <si>
    <t>Maintenance Assistant</t>
  </si>
  <si>
    <t xml:space="preserve">Maintenance Worker I </t>
  </si>
  <si>
    <t>Maintenance Worker II</t>
  </si>
  <si>
    <t xml:space="preserve">Maintenance Worker III </t>
  </si>
  <si>
    <t>Parking Enforcement Officer</t>
  </si>
  <si>
    <t>Senior Maintenance Worker</t>
  </si>
  <si>
    <t>Treatment Plant Operator I</t>
  </si>
  <si>
    <t>Treatment Plant Operator II</t>
  </si>
  <si>
    <t>Senior Treatment Plant Operator</t>
  </si>
  <si>
    <t>Water Distribution Operator</t>
  </si>
  <si>
    <t>Utiity Maintenance Worker</t>
  </si>
  <si>
    <t>Street Sweeper Operator</t>
  </si>
  <si>
    <t>Community Services Analyst (added 2/10/15, revised 02/20/15)</t>
  </si>
  <si>
    <t>Senior Planner (added 2/10/15)</t>
  </si>
  <si>
    <t>Associate Planner (added 2/10/15)</t>
  </si>
  <si>
    <t>Police Evidence/Property Technician (added 2/10/15)</t>
  </si>
  <si>
    <t>Police Records Technician (added 2/10/15)</t>
  </si>
  <si>
    <t>Police Officer Trainee</t>
  </si>
  <si>
    <t>Police Officer I</t>
  </si>
  <si>
    <t>Police Officer II</t>
  </si>
  <si>
    <t>Police Sergeant</t>
  </si>
  <si>
    <t>Fire Inspector</t>
  </si>
  <si>
    <t>Administrative Clerk II - Confidential</t>
  </si>
  <si>
    <t>Administrative Clerk III - Confidential</t>
  </si>
  <si>
    <t>Account Clerk III - Confidential</t>
  </si>
  <si>
    <t>Admin Clerk I</t>
  </si>
  <si>
    <t>Admin Clerk II</t>
  </si>
  <si>
    <t>Housing Technician</t>
  </si>
  <si>
    <t>Planning Technician</t>
  </si>
  <si>
    <t>Assistant Planner</t>
  </si>
  <si>
    <t>Police Records Clerk</t>
  </si>
  <si>
    <t>Tretamant Plant Operator II</t>
  </si>
  <si>
    <t>Water Distribution Oper. In Training</t>
  </si>
  <si>
    <t>Human Relations Manager</t>
  </si>
  <si>
    <t>Account Clerk III</t>
  </si>
  <si>
    <t>Admin Clerk III / Housing Technician</t>
  </si>
  <si>
    <t>Engineering Tech I</t>
  </si>
  <si>
    <t>Engineering Tech II</t>
  </si>
  <si>
    <t>Engineering Tech III</t>
  </si>
  <si>
    <t>Lead Treatment Plant Operator</t>
  </si>
  <si>
    <t>Police Administrative Aide</t>
  </si>
  <si>
    <t>Police Administrative Clerk</t>
  </si>
  <si>
    <t>Utility Maintenance Worker</t>
  </si>
  <si>
    <t>Account Clerk II - Confidential</t>
  </si>
  <si>
    <t>Accounting Supervisor</t>
  </si>
  <si>
    <t>Admin. Captain/Fire Marshall - 2,756 hrs.</t>
  </si>
  <si>
    <t>Assistant Finance Director</t>
  </si>
  <si>
    <t>Battalion Chief</t>
  </si>
  <si>
    <t>Chief Treatment Plant Operator</t>
  </si>
  <si>
    <t>Housing/Economic Development Spec II</t>
  </si>
  <si>
    <t>Public Works Ass't Director of Ops</t>
  </si>
  <si>
    <t>Recreation and Facilities Manager</t>
  </si>
  <si>
    <t>Senior Civil Engineer</t>
  </si>
  <si>
    <t>Supervising Building Inspector</t>
  </si>
  <si>
    <t>Utility Operations Manager</t>
  </si>
  <si>
    <t>Police Dispatcher I</t>
  </si>
  <si>
    <t>Police Dispatcher II</t>
  </si>
  <si>
    <t>City Administrator</t>
  </si>
  <si>
    <t>Director of Finance</t>
  </si>
  <si>
    <t>Director of Public Works/Engineer</t>
  </si>
  <si>
    <t>Public Works Operations Manager</t>
  </si>
  <si>
    <t>PW Water/WW Plant Superintendent</t>
  </si>
  <si>
    <t>Public Works Superintendent</t>
  </si>
  <si>
    <t>Admin Clerk III</t>
  </si>
  <si>
    <t xml:space="preserve">Engineering Tech </t>
  </si>
  <si>
    <t>Rehab Specialist/ Code Compliance</t>
  </si>
  <si>
    <t>Housing Economic Specialist I</t>
  </si>
  <si>
    <t>Police Capt.</t>
  </si>
  <si>
    <t>Accountant II</t>
  </si>
  <si>
    <t>Park Ranger</t>
  </si>
  <si>
    <t>FY 2009-2010</t>
  </si>
  <si>
    <t xml:space="preserve">City of Grass Valley Salary Schedule </t>
  </si>
  <si>
    <t>FY 2010-2011</t>
  </si>
  <si>
    <t>FY 2011-2012</t>
  </si>
  <si>
    <t>FY 2012-2013</t>
  </si>
  <si>
    <t>FY 2013-2014</t>
  </si>
  <si>
    <t>FY 2014-2015</t>
  </si>
  <si>
    <t>FY 2015-2016</t>
  </si>
  <si>
    <t>Administrative Services Manager (see Note 1)</t>
  </si>
  <si>
    <t>Chief of Police (Note 2)</t>
  </si>
  <si>
    <t xml:space="preserve">City Clerk </t>
  </si>
  <si>
    <t>Community Development Director (Note 2)</t>
  </si>
  <si>
    <t>Finance Director (Note 2)</t>
  </si>
  <si>
    <t>Fire Chief (Note 2)</t>
  </si>
  <si>
    <t>Public Works Director/City Engineer (Note 2)</t>
  </si>
  <si>
    <r>
      <rPr>
        <b/>
        <sz val="10"/>
        <color rgb="FF000000"/>
        <rFont val="Arial"/>
        <family val="2"/>
      </rPr>
      <t>Notes</t>
    </r>
    <r>
      <rPr>
        <sz val="10"/>
        <color rgb="FF000000"/>
        <rFont val="Arial"/>
        <family val="2"/>
      </rPr>
      <t xml:space="preserve">: </t>
    </r>
  </si>
  <si>
    <t>1)</t>
  </si>
  <si>
    <t>2)</t>
  </si>
  <si>
    <t>Salary range revised on September 22, 2015</t>
  </si>
  <si>
    <t>3)</t>
  </si>
  <si>
    <t>4)</t>
  </si>
  <si>
    <t>Water Distribution Operator in Training</t>
  </si>
  <si>
    <t>Based on 2,912 hours per year</t>
  </si>
  <si>
    <t>Deputy Fire Marshal (Note 3)</t>
  </si>
  <si>
    <t>Fire Captain (Note 3)</t>
  </si>
  <si>
    <t>Engineer (Note 3)</t>
  </si>
  <si>
    <t>Fire Fighter (Note 3)</t>
  </si>
  <si>
    <t>Y Rated (Note 4)</t>
  </si>
  <si>
    <t xml:space="preserve">Employee was "Y rated" at the pay rate shown above due to a reclassification to a job classification with a lower salary range in 2012 (approved by City Council on June 26, 2012). </t>
  </si>
  <si>
    <t>5% O/S Perform</t>
  </si>
  <si>
    <r>
      <rPr>
        <sz val="10"/>
        <color rgb="FF231F20"/>
        <rFont val="Arial"/>
        <family val="2"/>
      </rPr>
      <t>Chief of Police</t>
    </r>
  </si>
  <si>
    <r>
      <rPr>
        <sz val="10"/>
        <color rgb="FF231F20"/>
        <rFont val="Arial"/>
        <family val="2"/>
      </rPr>
      <t>City Clerk</t>
    </r>
  </si>
  <si>
    <r>
      <rPr>
        <sz val="10"/>
        <color rgb="FF231F20"/>
        <rFont val="Arial"/>
        <family val="2"/>
      </rPr>
      <t>Community Development Director</t>
    </r>
  </si>
  <si>
    <r>
      <rPr>
        <sz val="10"/>
        <color rgb="FF231F20"/>
        <rFont val="Arial"/>
        <family val="2"/>
      </rPr>
      <t>Fire Chief</t>
    </r>
  </si>
  <si>
    <r>
      <rPr>
        <sz val="10"/>
        <color rgb="FF231F20"/>
        <rFont val="Arial"/>
        <family val="2"/>
      </rPr>
      <t>Public Works Director/City Engineer</t>
    </r>
  </si>
  <si>
    <t>Eliminated classification on February 10, 2015</t>
  </si>
  <si>
    <t>Admin Clerk I (Note 2)</t>
  </si>
  <si>
    <t>Admin Clerk II (Note 2)</t>
  </si>
  <si>
    <t>Rehab. Specialist / Code Compliance (Note 2)</t>
  </si>
  <si>
    <t>Housing/Economic Specialist I (Note 2)</t>
  </si>
  <si>
    <t>Housing Technician (Note 2)</t>
  </si>
  <si>
    <t>Police Records Clerk (Note 2)</t>
  </si>
  <si>
    <t>Assistant Planner (Note 2)</t>
  </si>
  <si>
    <t>Reclassified to General Ledger Accountant on January 26, 2016</t>
  </si>
  <si>
    <t>Deputy Fire Marshal (Note 2)</t>
  </si>
  <si>
    <t>Fire Captain (Note 2)</t>
  </si>
  <si>
    <t>Engineer (Note 2)</t>
  </si>
  <si>
    <t>Fire Fighter (Note 2)</t>
  </si>
  <si>
    <t>Y Rated (Note 1)</t>
  </si>
  <si>
    <t>Fire Captain (Note 1)</t>
  </si>
  <si>
    <t>Engineer (Note 1)</t>
  </si>
  <si>
    <t>Fire Fighter (Note 1)</t>
  </si>
  <si>
    <r>
      <rPr>
        <b/>
        <sz val="11"/>
        <color rgb="FF231F20"/>
        <rFont val="Arial"/>
        <family val="2"/>
      </rPr>
      <t>Hourly</t>
    </r>
  </si>
  <si>
    <r>
      <rPr>
        <b/>
        <sz val="11"/>
        <color rgb="FF231F20"/>
        <rFont val="Arial"/>
        <family val="2"/>
      </rPr>
      <t>Position</t>
    </r>
  </si>
  <si>
    <r>
      <rPr>
        <sz val="11"/>
        <color rgb="FF231F20"/>
        <rFont val="Arial"/>
        <family val="2"/>
      </rPr>
      <t>City Clerk</t>
    </r>
  </si>
  <si>
    <r>
      <rPr>
        <sz val="11"/>
        <color rgb="FF231F20"/>
        <rFont val="Arial"/>
        <family val="2"/>
      </rPr>
      <t>Community Development Director</t>
    </r>
  </si>
  <si>
    <r>
      <rPr>
        <sz val="11"/>
        <color rgb="FF231F20"/>
        <rFont val="Arial"/>
        <family val="2"/>
      </rPr>
      <t>Fire Chief</t>
    </r>
  </si>
  <si>
    <r>
      <rPr>
        <sz val="11"/>
        <color rgb="FF231F20"/>
        <rFont val="Arial"/>
        <family val="2"/>
      </rPr>
      <t>Chief of Police</t>
    </r>
  </si>
  <si>
    <t>Chief Treatment Plant Operator - Note 2</t>
  </si>
  <si>
    <t>Notes:</t>
  </si>
  <si>
    <t>The Chief Treatment Plant Operator received a pay adjustment effective October 4, 2010.</t>
  </si>
  <si>
    <t>Police Dispacher I</t>
  </si>
  <si>
    <t>Police Dispacher II</t>
  </si>
  <si>
    <t>Annually</t>
  </si>
  <si>
    <t>Housing/Economic Specialist I</t>
  </si>
  <si>
    <t>Rehab. Specialist / Code Compliance</t>
  </si>
  <si>
    <t>Implements Unit 2 MOU Section 6(A)(i) 2% reduction effective for 26 weeks (from August 2011 to August 2012):</t>
  </si>
  <si>
    <t>City Administrator/Manager</t>
  </si>
  <si>
    <t>Fire July 1, 2013 - December 31, 2013:</t>
  </si>
  <si>
    <t>Fire January 1, 2014 - June 30, 2014:</t>
  </si>
  <si>
    <t>Police July 1, 2013 - December 31, 2013:</t>
  </si>
  <si>
    <t>Police January 1, 2014 - June 30, 2014:</t>
  </si>
  <si>
    <t>Misc Unit 2 July 1, 2015 - September 30, 2015:</t>
  </si>
  <si>
    <t>Unit 2:</t>
  </si>
  <si>
    <t>Admin Clerk II / Housing Technician</t>
  </si>
  <si>
    <t>Admin Clerk II / Housing Technician (Note 2)</t>
  </si>
  <si>
    <t>Police Lieutenant (added November 26, 2013)</t>
  </si>
  <si>
    <t>Unit 1:</t>
  </si>
  <si>
    <t>Unit 1: Implements Cost Savings Provision of Unit 1 Contract Under Article 6(A) from August 2011 to August 2012:</t>
  </si>
  <si>
    <t>Unit 1 July 1,2016 - December 31, 2016:</t>
  </si>
  <si>
    <t>10% O/S Perform</t>
  </si>
  <si>
    <t>Unit 1 January 1, 2017 - December 31, 2017:</t>
  </si>
  <si>
    <t>Misc Unit 2 July 1, 2016 - September 30, 2016:</t>
  </si>
  <si>
    <t>Misc Unit 2 October 1, 2016 - September 30, 2017:</t>
  </si>
  <si>
    <t>Community Services Analyst</t>
  </si>
  <si>
    <t xml:space="preserve">Community Services Analyst </t>
  </si>
  <si>
    <t xml:space="preserve">Senior Planner </t>
  </si>
  <si>
    <t>Police Evidence/Property Technician</t>
  </si>
  <si>
    <t xml:space="preserve">Police Records Technician </t>
  </si>
  <si>
    <t xml:space="preserve">Police Evidence/Property Technician </t>
  </si>
  <si>
    <t>FY 2016-2017</t>
  </si>
  <si>
    <t>Chief of Police (Note 1)</t>
  </si>
  <si>
    <t>Community Development Director (Note 1)</t>
  </si>
  <si>
    <t>Finance Director (Note 1)</t>
  </si>
  <si>
    <t>Fire Chief (Note 1)</t>
  </si>
  <si>
    <t>Public Works Director/City Engineer (Note 1)</t>
  </si>
  <si>
    <t>Senior Admin Clerk (see note 3)</t>
  </si>
  <si>
    <t>Seasonal Fire Fighter</t>
  </si>
  <si>
    <t>Reserve Police Officer Level III</t>
  </si>
  <si>
    <t>Kennel Assistant</t>
  </si>
  <si>
    <t>Pool Manger</t>
  </si>
  <si>
    <t>Part Time/Seasonal</t>
  </si>
  <si>
    <t>Reserve Police Officer Level II (see note 4)</t>
  </si>
  <si>
    <t>Reserve Police Officer Level I (see note 5)</t>
  </si>
  <si>
    <t>Rate for Level 1 Reserve Officers hired before 1999</t>
  </si>
  <si>
    <t>5)</t>
  </si>
  <si>
    <t>Accountant (see note 6)</t>
  </si>
  <si>
    <t>6)</t>
  </si>
  <si>
    <t>A range equal to that of Police Officer I as published in the Unit 6 MOU</t>
  </si>
  <si>
    <t>Range of $27.00-40.00/hour depending on City need and experience level</t>
  </si>
  <si>
    <t>Misc Unit 2 October 1, 2015 - September 30, 2016:</t>
  </si>
  <si>
    <t>Lead Mechanic</t>
  </si>
  <si>
    <t>Plant Maintenance Mechanic (revised 4/1/2016)</t>
  </si>
  <si>
    <t>Police Sergeant (revised 2/26/2017)</t>
  </si>
  <si>
    <t>Finance Specialist (changed to Accounting Specialist 8/9/16)</t>
  </si>
  <si>
    <t>Accounting Specialist</t>
  </si>
  <si>
    <t>FY 2017-2018</t>
  </si>
  <si>
    <t>Unit 1 January 1,2018 - June 30, 2019:</t>
  </si>
  <si>
    <t>Misc Unit 2 October 1, 2017 - September 30, 2018:</t>
  </si>
  <si>
    <t>7)</t>
  </si>
  <si>
    <t>$10.00 or existing minimum wage, whichever is greater.</t>
  </si>
  <si>
    <t>Kennel Assistant (see note 7)</t>
  </si>
  <si>
    <t>Senior Engineer</t>
  </si>
  <si>
    <t>City Manager (effective 2/10/16)</t>
  </si>
  <si>
    <t>Community Services Officer I</t>
  </si>
  <si>
    <t xml:space="preserve">Community Services Officer </t>
  </si>
  <si>
    <t>Community Services Officer II (new as of 4/10/18)</t>
  </si>
  <si>
    <t>Community Services Analyst I</t>
  </si>
  <si>
    <t>Community Services Analyst II (new as of 4/10/18)</t>
  </si>
  <si>
    <t>Principal Planner (new as of 4/10/18)</t>
  </si>
  <si>
    <t>Public Works Director of Operations (new as of 5/22/18)</t>
  </si>
  <si>
    <t>Assistant City Engineer (new as of 5/22/18)</t>
  </si>
  <si>
    <t>Deputy Fire Marshal</t>
  </si>
  <si>
    <t>FY 2018-2019</t>
  </si>
  <si>
    <t>Superintendent II</t>
  </si>
  <si>
    <t>Misc Unit 2 October 1, 2018 - September 30, 2019:</t>
  </si>
  <si>
    <t>F</t>
  </si>
  <si>
    <t>Executive Unit January 1, 2019:</t>
  </si>
  <si>
    <t>Chief of Police</t>
  </si>
  <si>
    <t>Community Development Director</t>
  </si>
  <si>
    <t>Fire Chief</t>
  </si>
  <si>
    <t>Public Works Director of Operations</t>
  </si>
  <si>
    <t>Information Technology Analyst (new as of 2/12/19)</t>
  </si>
  <si>
    <t>Animal Shelter Kennel and Office Assistant (new as of 4/9/19)</t>
  </si>
  <si>
    <t>FY 2019-2020</t>
  </si>
  <si>
    <t>Community Services Officer II</t>
  </si>
  <si>
    <t>Animal Shelter Kennel and Office Assistant</t>
  </si>
  <si>
    <t>Plant Maintenance Mechanic</t>
  </si>
  <si>
    <t>Community Services Analyst II</t>
  </si>
  <si>
    <t>Assistant City Engineer</t>
  </si>
  <si>
    <t>Principal Planner</t>
  </si>
  <si>
    <t>Misc Unit 2 October 1, 2019 - September 30, 2020:</t>
  </si>
  <si>
    <t>Information Technology Analyst</t>
  </si>
  <si>
    <t>Unit 1 July 1, 2019 - June 30, 2020:</t>
  </si>
  <si>
    <t>Y Rated (Note 3)</t>
  </si>
  <si>
    <t>Fleet Supervisor</t>
  </si>
  <si>
    <t>Executive Unit January 14, 2020:</t>
  </si>
  <si>
    <t>Administrative Services Director</t>
  </si>
  <si>
    <t>FY 2020-2021</t>
  </si>
  <si>
    <t>Executive Unit November 29, 2020:</t>
  </si>
  <si>
    <t>Deputy City Clerk/Management Services Analyst</t>
  </si>
  <si>
    <t>Management/Supervisory Unit 1 July 1, 2020 - June 30, 2021:</t>
  </si>
  <si>
    <t>Misc Unit 2 October 1, 2020 - August 30, 2021:</t>
  </si>
  <si>
    <t>Police Unit 6 July 1, 2020 - June 30, 2021:</t>
  </si>
  <si>
    <t>Fire Unit 8 July 1, 2020 - June 30, 2021:</t>
  </si>
  <si>
    <t>Pool Manager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</si>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</sst>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##0.00;###0.00"/>
    <numFmt numFmtId="165" formatCode="###0.0;###0.0"/>
  </numFmts>
  <fonts count="25" x14ac:knownFonts="1">
    <font>
      <sz val="10"/>
      <color rgb="FF000000"/>
      <name val="Times New Roman"/>
      <charset val="204"/>
    </font>
    <font>
      <sz val="10"/>
      <name val="Arial"/>
      <family val="2"/>
    </font>
    <font>
      <b/>
      <sz val="10"/>
      <color rgb="FF231F20"/>
      <name val="Arial"/>
      <family val="2"/>
    </font>
    <font>
      <b/>
      <sz val="10"/>
      <name val="Arial"/>
      <family val="2"/>
    </font>
    <font>
      <sz val="10"/>
      <color rgb="FF231F2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231F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231F20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sz val="11"/>
      <color rgb="FF000000"/>
      <name val="Times New Roman"/>
      <family val="1"/>
    </font>
    <font>
      <b/>
      <sz val="10"/>
      <color rgb="FFFF0000"/>
      <name val="Arial"/>
      <family val="2"/>
    </font>
    <font>
      <strike/>
      <sz val="10"/>
      <name val="Arial"/>
      <family val="2"/>
    </font>
    <font>
      <strike/>
      <sz val="10"/>
      <color rgb="FF231F20"/>
      <name val="Arial"/>
      <family val="2"/>
    </font>
    <font>
      <strike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362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21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2" fillId="0" borderId="6" xfId="0" applyFont="1" applyFill="1" applyBorder="1" applyAlignment="1" applyProtection="1">
      <alignment horizontal="center" vertical="top" wrapText="1"/>
      <protection hidden="1"/>
    </xf>
    <xf numFmtId="0" fontId="3" fillId="0" borderId="7" xfId="0" applyFont="1" applyFill="1" applyBorder="1" applyAlignment="1" applyProtection="1">
      <alignment horizontal="center" vertical="top" wrapText="1"/>
      <protection hidden="1"/>
    </xf>
    <xf numFmtId="0" fontId="2" fillId="0" borderId="7" xfId="0" applyFont="1" applyFill="1" applyBorder="1" applyAlignment="1" applyProtection="1">
      <alignment horizontal="center" vertical="top" wrapText="1"/>
      <protection hidden="1"/>
    </xf>
    <xf numFmtId="0" fontId="2" fillId="0" borderId="8" xfId="0" applyFont="1" applyFill="1" applyBorder="1" applyAlignment="1" applyProtection="1">
      <alignment horizontal="center" vertical="top" wrapText="1"/>
      <protection hidden="1"/>
    </xf>
    <xf numFmtId="0" fontId="3" fillId="0" borderId="6" xfId="0" applyFont="1" applyFill="1" applyBorder="1" applyAlignment="1" applyProtection="1">
      <alignment horizontal="center" vertical="top" wrapText="1"/>
      <protection hidden="1"/>
    </xf>
    <xf numFmtId="0" fontId="3" fillId="0" borderId="17" xfId="0" applyFont="1" applyFill="1" applyBorder="1" applyAlignment="1" applyProtection="1">
      <alignment horizontal="center" vertical="top" wrapText="1"/>
      <protection hidden="1"/>
    </xf>
    <xf numFmtId="0" fontId="3" fillId="0" borderId="18" xfId="0" applyFont="1" applyFill="1" applyBorder="1" applyAlignment="1" applyProtection="1">
      <alignment horizontal="center" vertical="top" wrapText="1"/>
      <protection hidden="1"/>
    </xf>
    <xf numFmtId="165" fontId="2" fillId="3" borderId="0" xfId="0" applyNumberFormat="1" applyFont="1" applyFill="1" applyBorder="1" applyAlignment="1" applyProtection="1">
      <alignment horizontal="left" vertical="top"/>
      <protection hidden="1"/>
    </xf>
    <xf numFmtId="0" fontId="6" fillId="3" borderId="12" xfId="0" applyFont="1" applyFill="1" applyBorder="1" applyAlignment="1" applyProtection="1">
      <alignment horizontal="left" vertical="top"/>
      <protection hidden="1"/>
    </xf>
    <xf numFmtId="0" fontId="6" fillId="3" borderId="0" xfId="0" applyFont="1" applyFill="1" applyBorder="1" applyAlignment="1" applyProtection="1">
      <alignment horizontal="left" vertical="top"/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6" fillId="2" borderId="16" xfId="0" applyFont="1" applyFill="1" applyBorder="1" applyAlignment="1" applyProtection="1">
      <alignment horizontal="left" vertical="top"/>
      <protection hidden="1"/>
    </xf>
    <xf numFmtId="4" fontId="1" fillId="3" borderId="12" xfId="0" applyNumberFormat="1" applyFont="1" applyFill="1" applyBorder="1" applyAlignment="1" applyProtection="1">
      <alignment horizontal="right" vertical="top" wrapText="1"/>
      <protection hidden="1"/>
    </xf>
    <xf numFmtId="4" fontId="1" fillId="3" borderId="0" xfId="0" applyNumberFormat="1" applyFont="1" applyFill="1" applyBorder="1" applyAlignment="1" applyProtection="1">
      <alignment horizontal="right" vertical="top" wrapText="1"/>
      <protection hidden="1"/>
    </xf>
    <xf numFmtId="4" fontId="1" fillId="3" borderId="0" xfId="0" applyNumberFormat="1" applyFont="1" applyFill="1" applyBorder="1" applyAlignment="1" applyProtection="1">
      <alignment horizontal="center" vertical="top" wrapText="1"/>
      <protection hidden="1"/>
    </xf>
    <xf numFmtId="4" fontId="1" fillId="0" borderId="0" xfId="0" applyNumberFormat="1" applyFont="1" applyFill="1" applyBorder="1" applyAlignment="1" applyProtection="1">
      <alignment horizontal="right" vertical="top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2" fontId="1" fillId="0" borderId="12" xfId="0" applyNumberFormat="1" applyFont="1" applyFill="1" applyBorder="1" applyAlignment="1" applyProtection="1">
      <alignment horizontal="right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43" fontId="1" fillId="0" borderId="0" xfId="2" applyFont="1" applyFill="1" applyBorder="1" applyAlignment="1" applyProtection="1">
      <alignment vertical="top" wrapText="1"/>
      <protection hidden="1"/>
    </xf>
    <xf numFmtId="2" fontId="1" fillId="0" borderId="0" xfId="0" applyNumberFormat="1" applyFont="1" applyFill="1" applyBorder="1" applyAlignment="1" applyProtection="1">
      <alignment horizontal="right" vertical="top" wrapText="1"/>
      <protection hidden="1"/>
    </xf>
    <xf numFmtId="0" fontId="1" fillId="0" borderId="0" xfId="0" applyFont="1" applyFill="1" applyBorder="1" applyAlignment="1" applyProtection="1">
      <alignment horizontal="right" vertical="top" wrapText="1"/>
      <protection hidden="1"/>
    </xf>
    <xf numFmtId="4" fontId="1" fillId="0" borderId="12" xfId="0" applyNumberFormat="1" applyFont="1" applyFill="1" applyBorder="1" applyAlignment="1" applyProtection="1">
      <alignment horizontal="right" vertical="top" wrapText="1"/>
      <protection hidden="1"/>
    </xf>
    <xf numFmtId="4" fontId="1" fillId="0" borderId="0" xfId="0" applyNumberFormat="1" applyFont="1" applyFill="1" applyBorder="1" applyAlignment="1" applyProtection="1">
      <alignment horizontal="center" vertical="top" wrapText="1"/>
      <protection hidden="1"/>
    </xf>
    <xf numFmtId="43" fontId="1" fillId="0" borderId="0" xfId="2" applyFont="1" applyFill="1" applyBorder="1" applyAlignment="1" applyProtection="1">
      <alignment horizontal="center" vertical="top" wrapText="1"/>
      <protection hidden="1"/>
    </xf>
    <xf numFmtId="4" fontId="1" fillId="0" borderId="2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164" fontId="4" fillId="0" borderId="12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165" fontId="4" fillId="2" borderId="0" xfId="0" applyNumberFormat="1" applyFont="1" applyFill="1" applyBorder="1" applyAlignment="1" applyProtection="1">
      <alignment horizontal="left" vertical="top"/>
      <protection hidden="1"/>
    </xf>
    <xf numFmtId="0" fontId="6" fillId="2" borderId="12" xfId="0" applyFont="1" applyFill="1" applyBorder="1" applyAlignment="1" applyProtection="1">
      <alignment horizontal="left" vertical="top"/>
      <protection hidden="1"/>
    </xf>
    <xf numFmtId="0" fontId="6" fillId="2" borderId="0" xfId="0" applyFont="1" applyFill="1" applyBorder="1" applyAlignment="1" applyProtection="1">
      <alignment horizontal="left" vertical="top"/>
      <protection hidden="1"/>
    </xf>
    <xf numFmtId="0" fontId="6" fillId="2" borderId="0" xfId="0" applyFont="1" applyFill="1" applyBorder="1" applyAlignment="1" applyProtection="1">
      <alignment horizontal="center" vertical="top"/>
      <protection hidden="1"/>
    </xf>
    <xf numFmtId="4" fontId="1" fillId="2" borderId="12" xfId="0" applyNumberFormat="1" applyFont="1" applyFill="1" applyBorder="1" applyAlignment="1" applyProtection="1">
      <alignment horizontal="right" vertical="top" wrapText="1"/>
      <protection hidden="1"/>
    </xf>
    <xf numFmtId="4" fontId="1" fillId="2" borderId="0" xfId="0" applyNumberFormat="1" applyFont="1" applyFill="1" applyBorder="1" applyAlignment="1" applyProtection="1">
      <alignment horizontal="right" vertical="top" wrapText="1"/>
      <protection hidden="1"/>
    </xf>
    <xf numFmtId="4" fontId="1" fillId="2" borderId="0" xfId="0" applyNumberFormat="1" applyFont="1" applyFill="1" applyBorder="1" applyAlignment="1" applyProtection="1">
      <alignment horizontal="center" vertical="top" wrapText="1"/>
      <protection hidden="1"/>
    </xf>
    <xf numFmtId="4" fontId="1" fillId="2" borderId="16" xfId="0" applyNumberFormat="1" applyFont="1" applyFill="1" applyBorder="1" applyAlignment="1" applyProtection="1">
      <alignment horizontal="right" vertical="top" wrapText="1"/>
      <protection hidden="1"/>
    </xf>
    <xf numFmtId="165" fontId="2" fillId="0" borderId="0" xfId="0" applyNumberFormat="1" applyFont="1" applyFill="1" applyBorder="1" applyAlignment="1" applyProtection="1">
      <alignment horizontal="left" vertical="top"/>
      <protection hidden="1"/>
    </xf>
    <xf numFmtId="164" fontId="6" fillId="0" borderId="0" xfId="0" applyNumberFormat="1" applyFont="1" applyFill="1" applyBorder="1" applyAlignment="1" applyProtection="1">
      <alignment horizontal="left" vertical="top"/>
      <protection hidden="1"/>
    </xf>
    <xf numFmtId="164" fontId="4" fillId="0" borderId="16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16" xfId="0" applyNumberFormat="1" applyFont="1" applyFill="1" applyBorder="1" applyAlignment="1" applyProtection="1">
      <alignment horizontal="center" vertical="top" wrapText="1"/>
      <protection hidden="1"/>
    </xf>
    <xf numFmtId="4" fontId="1" fillId="0" borderId="16" xfId="0" applyNumberFormat="1" applyFont="1" applyFill="1" applyBorder="1" applyAlignment="1" applyProtection="1">
      <alignment horizontal="right" vertical="top" wrapText="1"/>
      <protection hidden="1"/>
    </xf>
    <xf numFmtId="0" fontId="6" fillId="0" borderId="16" xfId="0" applyFont="1" applyFill="1" applyBorder="1" applyAlignment="1" applyProtection="1">
      <alignment horizontal="left" vertical="top"/>
      <protection hidden="1"/>
    </xf>
    <xf numFmtId="165" fontId="1" fillId="2" borderId="0" xfId="0" applyNumberFormat="1" applyFont="1" applyFill="1" applyBorder="1" applyAlignment="1" applyProtection="1">
      <alignment horizontal="left" vertical="top"/>
      <protection hidden="1"/>
    </xf>
    <xf numFmtId="43" fontId="4" fillId="0" borderId="12" xfId="2" applyFont="1" applyFill="1" applyBorder="1" applyAlignment="1" applyProtection="1">
      <alignment horizontal="right" vertical="center" wrapText="1"/>
      <protection hidden="1"/>
    </xf>
    <xf numFmtId="43" fontId="4" fillId="0" borderId="0" xfId="2" applyFont="1" applyFill="1" applyBorder="1" applyAlignment="1" applyProtection="1">
      <alignment horizontal="center" vertical="center" wrapText="1"/>
      <protection hidden="1"/>
    </xf>
    <xf numFmtId="43" fontId="6" fillId="0" borderId="12" xfId="2" applyFont="1" applyFill="1" applyBorder="1" applyAlignment="1" applyProtection="1">
      <alignment horizontal="left" vertical="top"/>
      <protection hidden="1"/>
    </xf>
    <xf numFmtId="43" fontId="6" fillId="0" borderId="0" xfId="2" applyFont="1" applyFill="1" applyBorder="1" applyAlignment="1" applyProtection="1">
      <alignment horizontal="center" vertical="top"/>
      <protection hidden="1"/>
    </xf>
    <xf numFmtId="43" fontId="6" fillId="0" borderId="0" xfId="2" applyFont="1" applyFill="1" applyBorder="1" applyAlignment="1" applyProtection="1">
      <alignment horizontal="left" vertical="top"/>
      <protection hidden="1"/>
    </xf>
    <xf numFmtId="43" fontId="4" fillId="0" borderId="6" xfId="2" applyFont="1" applyFill="1" applyBorder="1" applyAlignment="1" applyProtection="1">
      <alignment horizontal="right" vertical="center" wrapText="1"/>
      <protection hidden="1"/>
    </xf>
    <xf numFmtId="43" fontId="6" fillId="0" borderId="7" xfId="2" applyFont="1" applyFill="1" applyBorder="1" applyAlignment="1" applyProtection="1">
      <alignment horizontal="left" vertical="top"/>
      <protection hidden="1"/>
    </xf>
    <xf numFmtId="43" fontId="6" fillId="0" borderId="7" xfId="2" applyFont="1" applyFill="1" applyBorder="1" applyAlignment="1" applyProtection="1">
      <alignment horizontal="center" vertical="top"/>
      <protection hidden="1"/>
    </xf>
    <xf numFmtId="0" fontId="6" fillId="2" borderId="19" xfId="0" applyFont="1" applyFill="1" applyBorder="1" applyAlignment="1" applyProtection="1">
      <alignment horizontal="left" vertical="top"/>
      <protection hidden="1"/>
    </xf>
    <xf numFmtId="43" fontId="6" fillId="0" borderId="6" xfId="2" applyFont="1" applyFill="1" applyBorder="1" applyAlignment="1" applyProtection="1">
      <alignment horizontal="left" vertical="top"/>
      <protection hidden="1"/>
    </xf>
    <xf numFmtId="0" fontId="1" fillId="0" borderId="0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Protection="1">
      <protection hidden="1"/>
    </xf>
    <xf numFmtId="0" fontId="6" fillId="0" borderId="0" xfId="0" quotePrefix="1" applyFont="1" applyFill="1" applyBorder="1" applyAlignment="1" applyProtection="1">
      <alignment horizontal="right" vertical="top"/>
      <protection hidden="1"/>
    </xf>
    <xf numFmtId="2" fontId="6" fillId="0" borderId="0" xfId="0" applyNumberFormat="1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2" fontId="1" fillId="0" borderId="3" xfId="0" applyNumberFormat="1" applyFont="1" applyFill="1" applyBorder="1" applyAlignment="1" applyProtection="1">
      <alignment horizontal="right" vertical="top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43" fontId="1" fillId="0" borderId="4" xfId="2" applyFont="1" applyFill="1" applyBorder="1" applyAlignment="1" applyProtection="1">
      <alignment vertical="top" wrapText="1"/>
      <protection hidden="1"/>
    </xf>
    <xf numFmtId="2" fontId="1" fillId="0" borderId="4" xfId="0" applyNumberFormat="1" applyFont="1" applyFill="1" applyBorder="1" applyAlignment="1" applyProtection="1">
      <alignment horizontal="right" vertical="top" wrapText="1"/>
      <protection hidden="1"/>
    </xf>
    <xf numFmtId="0" fontId="6" fillId="2" borderId="25" xfId="0" applyFont="1" applyFill="1" applyBorder="1" applyAlignment="1" applyProtection="1">
      <alignment horizontal="left" vertical="top"/>
      <protection hidden="1"/>
    </xf>
    <xf numFmtId="0" fontId="6" fillId="2" borderId="26" xfId="0" applyFont="1" applyFill="1" applyBorder="1" applyAlignment="1" applyProtection="1">
      <alignment horizontal="left" vertical="top"/>
      <protection hidden="1"/>
    </xf>
    <xf numFmtId="0" fontId="6" fillId="2" borderId="15" xfId="0" applyFont="1" applyFill="1" applyBorder="1" applyAlignment="1" applyProtection="1">
      <alignment horizontal="left" vertical="top"/>
      <protection hidden="1"/>
    </xf>
    <xf numFmtId="4" fontId="1" fillId="0" borderId="4" xfId="0" applyNumberFormat="1" applyFont="1" applyFill="1" applyBorder="1" applyAlignment="1" applyProtection="1">
      <alignment horizontal="right" vertical="top" wrapText="1"/>
      <protection hidden="1"/>
    </xf>
    <xf numFmtId="4" fontId="1" fillId="0" borderId="22" xfId="0" applyNumberFormat="1" applyFont="1" applyFill="1" applyBorder="1" applyAlignment="1" applyProtection="1">
      <alignment horizontal="right" vertical="top" wrapText="1"/>
      <protection hidden="1"/>
    </xf>
    <xf numFmtId="4" fontId="1" fillId="2" borderId="15" xfId="0" applyNumberFormat="1" applyFont="1" applyFill="1" applyBorder="1" applyAlignment="1" applyProtection="1">
      <alignment horizontal="right" vertical="top" wrapText="1"/>
      <protection hidden="1"/>
    </xf>
    <xf numFmtId="2" fontId="1" fillId="0" borderId="15" xfId="0" applyNumberFormat="1" applyFont="1" applyFill="1" applyBorder="1" applyAlignment="1" applyProtection="1">
      <alignment horizontal="right" vertical="top" wrapText="1"/>
      <protection hidden="1"/>
    </xf>
    <xf numFmtId="4" fontId="1" fillId="0" borderId="15" xfId="0" applyNumberFormat="1" applyFont="1" applyFill="1" applyBorder="1" applyAlignment="1" applyProtection="1">
      <alignment horizontal="right" vertical="top" wrapText="1"/>
      <protection hidden="1"/>
    </xf>
    <xf numFmtId="0" fontId="6" fillId="0" borderId="15" xfId="0" applyFont="1" applyFill="1" applyBorder="1" applyAlignment="1" applyProtection="1">
      <alignment horizontal="left" vertical="top"/>
      <protection hidden="1"/>
    </xf>
    <xf numFmtId="0" fontId="6" fillId="2" borderId="20" xfId="0" applyFont="1" applyFill="1" applyBorder="1" applyAlignment="1" applyProtection="1">
      <alignment horizontal="left" vertical="top"/>
      <protection hidden="1"/>
    </xf>
    <xf numFmtId="0" fontId="1" fillId="0" borderId="3" xfId="0" applyFont="1" applyFill="1" applyBorder="1" applyAlignment="1" applyProtection="1">
      <alignment horizontal="right" vertical="top" wrapText="1"/>
      <protection hidden="1"/>
    </xf>
    <xf numFmtId="0" fontId="1" fillId="0" borderId="4" xfId="0" applyFont="1" applyFill="1" applyBorder="1" applyAlignment="1" applyProtection="1">
      <alignment horizontal="right" vertical="top" wrapText="1"/>
      <protection hidden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164" fontId="23" fillId="0" borderId="12" xfId="0" applyNumberFormat="1" applyFont="1" applyFill="1" applyBorder="1" applyAlignment="1" applyProtection="1">
      <alignment horizontal="right" vertical="center" wrapText="1"/>
      <protection hidden="1"/>
    </xf>
    <xf numFmtId="164" fontId="23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23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4" fillId="2" borderId="15" xfId="0" applyFont="1" applyFill="1" applyBorder="1" applyAlignment="1" applyProtection="1">
      <alignment horizontal="left" vertical="top"/>
      <protection hidden="1"/>
    </xf>
    <xf numFmtId="0" fontId="24" fillId="2" borderId="16" xfId="0" applyFont="1" applyFill="1" applyBorder="1" applyAlignment="1" applyProtection="1">
      <alignment horizontal="left" vertical="top"/>
      <protection hidden="1"/>
    </xf>
    <xf numFmtId="0" fontId="24" fillId="0" borderId="0" xfId="0" applyFont="1" applyFill="1" applyBorder="1" applyAlignment="1" applyProtection="1">
      <alignment horizontal="left" vertical="top"/>
      <protection hidden="1"/>
    </xf>
    <xf numFmtId="4" fontId="22" fillId="0" borderId="12" xfId="0" applyNumberFormat="1" applyFont="1" applyFill="1" applyBorder="1" applyAlignment="1" applyProtection="1">
      <alignment horizontal="right" vertical="top" wrapText="1"/>
      <protection hidden="1"/>
    </xf>
    <xf numFmtId="4" fontId="22" fillId="0" borderId="0" xfId="0" applyNumberFormat="1" applyFont="1" applyFill="1" applyBorder="1" applyAlignment="1" applyProtection="1">
      <alignment horizontal="right" vertical="top" wrapText="1"/>
      <protection hidden="1"/>
    </xf>
    <xf numFmtId="4" fontId="22" fillId="0" borderId="21" xfId="0" applyNumberFormat="1" applyFont="1" applyFill="1" applyBorder="1" applyAlignment="1" applyProtection="1">
      <alignment horizontal="right" vertical="top" wrapText="1"/>
      <protection hidden="1"/>
    </xf>
    <xf numFmtId="0" fontId="1" fillId="0" borderId="12" xfId="0" applyFont="1" applyFill="1" applyBorder="1" applyAlignment="1" applyProtection="1">
      <alignment horizontal="right" vertical="top" wrapText="1"/>
      <protection hidden="1"/>
    </xf>
    <xf numFmtId="2" fontId="8" fillId="0" borderId="0" xfId="0" applyNumberFormat="1" applyFont="1" applyProtection="1">
      <protection hidden="1"/>
    </xf>
    <xf numFmtId="164" fontId="4" fillId="0" borderId="2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Protection="1">
      <protection hidden="1"/>
    </xf>
    <xf numFmtId="164" fontId="4" fillId="0" borderId="6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7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6" xfId="0" applyNumberFormat="1" applyFont="1" applyFill="1" applyBorder="1" applyAlignment="1" applyProtection="1">
      <alignment horizontal="right" vertical="top" wrapText="1"/>
      <protection hidden="1"/>
    </xf>
    <xf numFmtId="4" fontId="1" fillId="0" borderId="7" xfId="0" applyNumberFormat="1" applyFont="1" applyFill="1" applyBorder="1" applyAlignment="1" applyProtection="1">
      <alignment horizontal="right" vertical="top" wrapText="1"/>
      <protection hidden="1"/>
    </xf>
    <xf numFmtId="4" fontId="1" fillId="0" borderId="23" xfId="0" applyNumberFormat="1" applyFont="1" applyFill="1" applyBorder="1" applyAlignment="1" applyProtection="1">
      <alignment horizontal="right" vertical="top" wrapText="1"/>
      <protection hidden="1"/>
    </xf>
    <xf numFmtId="4" fontId="1" fillId="2" borderId="20" xfId="0" applyNumberFormat="1" applyFont="1" applyFill="1" applyBorder="1" applyAlignment="1" applyProtection="1">
      <alignment horizontal="right" vertical="top" wrapText="1"/>
      <protection hidden="1"/>
    </xf>
    <xf numFmtId="4" fontId="1" fillId="2" borderId="19" xfId="0" applyNumberFormat="1" applyFont="1" applyFill="1" applyBorder="1" applyAlignment="1" applyProtection="1">
      <alignment horizontal="right" vertical="top" wrapText="1"/>
      <protection hidden="1"/>
    </xf>
    <xf numFmtId="4" fontId="1" fillId="0" borderId="3" xfId="0" applyNumberFormat="1" applyFont="1" applyFill="1" applyBorder="1" applyAlignment="1" applyProtection="1">
      <alignment horizontal="right" vertical="top" wrapText="1"/>
      <protection hidden="1"/>
    </xf>
    <xf numFmtId="4" fontId="1" fillId="0" borderId="4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Protection="1">
      <protection hidden="1"/>
    </xf>
    <xf numFmtId="39" fontId="4" fillId="0" borderId="16" xfId="0" applyNumberFormat="1" applyFont="1" applyFill="1" applyBorder="1" applyAlignment="1" applyProtection="1">
      <alignment vertical="center" wrapText="1"/>
      <protection hidden="1"/>
    </xf>
    <xf numFmtId="43" fontId="4" fillId="0" borderId="16" xfId="2" applyFont="1" applyFill="1" applyBorder="1" applyAlignment="1" applyProtection="1">
      <alignment horizontal="center" vertical="center" wrapText="1"/>
      <protection hidden="1"/>
    </xf>
    <xf numFmtId="40" fontId="4" fillId="0" borderId="12" xfId="0" applyNumberFormat="1" applyFont="1" applyFill="1" applyBorder="1" applyAlignment="1" applyProtection="1">
      <alignment vertical="center" wrapText="1"/>
      <protection hidden="1"/>
    </xf>
    <xf numFmtId="40" fontId="4" fillId="0" borderId="0" xfId="0" applyNumberFormat="1" applyFont="1" applyFill="1" applyBorder="1" applyAlignment="1" applyProtection="1">
      <alignment vertical="center" wrapText="1"/>
      <protection hidden="1"/>
    </xf>
    <xf numFmtId="4" fontId="4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0" fontId="9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18" fillId="0" borderId="0" xfId="0" applyFont="1" applyFill="1" applyBorder="1" applyAlignment="1" applyProtection="1">
      <alignment horizontal="center" vertical="top"/>
      <protection hidden="1"/>
    </xf>
    <xf numFmtId="0" fontId="3" fillId="0" borderId="14" xfId="0" applyFont="1" applyFill="1" applyBorder="1" applyAlignment="1" applyProtection="1">
      <alignment horizontal="left" vertical="top" wrapText="1"/>
      <protection hidden="1"/>
    </xf>
    <xf numFmtId="4" fontId="4" fillId="0" borderId="12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12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12" xfId="0" applyFont="1" applyFill="1" applyBorder="1" applyAlignment="1" applyProtection="1">
      <alignment horizontal="left" vertical="top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164" fontId="4" fillId="4" borderId="12" xfId="0" applyNumberFormat="1" applyFont="1" applyFill="1" applyBorder="1" applyAlignment="1" applyProtection="1">
      <alignment horizontal="right" vertical="center" wrapText="1"/>
      <protection hidden="1"/>
    </xf>
    <xf numFmtId="164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164" fontId="4" fillId="4" borderId="0" xfId="0" applyNumberFormat="1" applyFont="1" applyFill="1" applyBorder="1" applyAlignment="1" applyProtection="1">
      <alignment horizontal="right" vertical="center" wrapText="1"/>
      <protection hidden="1"/>
    </xf>
    <xf numFmtId="164" fontId="4" fillId="4" borderId="13" xfId="0" applyNumberFormat="1" applyFont="1" applyFill="1" applyBorder="1" applyAlignment="1" applyProtection="1">
      <alignment horizontal="right" vertical="center" wrapText="1"/>
      <protection hidden="1"/>
    </xf>
    <xf numFmtId="0" fontId="6" fillId="5" borderId="16" xfId="0" applyFont="1" applyFill="1" applyBorder="1" applyAlignment="1" applyProtection="1">
      <alignment horizontal="left" vertical="top"/>
      <protection hidden="1"/>
    </xf>
    <xf numFmtId="0" fontId="6" fillId="4" borderId="0" xfId="0" applyFont="1" applyFill="1" applyBorder="1" applyAlignment="1" applyProtection="1">
      <alignment horizontal="left" vertical="top"/>
      <protection hidden="1"/>
    </xf>
    <xf numFmtId="4" fontId="1" fillId="4" borderId="12" xfId="0" applyNumberFormat="1" applyFont="1" applyFill="1" applyBorder="1" applyAlignment="1" applyProtection="1">
      <alignment horizontal="right" vertical="top" wrapText="1"/>
      <protection hidden="1"/>
    </xf>
    <xf numFmtId="0" fontId="6" fillId="4" borderId="0" xfId="0" applyFont="1" applyFill="1" applyBorder="1" applyAlignment="1" applyProtection="1">
      <alignment horizontal="center" vertical="top"/>
      <protection hidden="1"/>
    </xf>
    <xf numFmtId="4" fontId="1" fillId="4" borderId="0" xfId="0" applyNumberFormat="1" applyFont="1" applyFill="1" applyBorder="1" applyAlignment="1" applyProtection="1">
      <alignment horizontal="right" vertical="top" wrapText="1"/>
      <protection hidden="1"/>
    </xf>
    <xf numFmtId="4" fontId="1" fillId="4" borderId="0" xfId="0" applyNumberFormat="1" applyFont="1" applyFill="1" applyBorder="1" applyAlignment="1" applyProtection="1">
      <alignment horizontal="center" vertical="top" wrapText="1"/>
      <protection hidden="1"/>
    </xf>
    <xf numFmtId="4" fontId="1" fillId="4" borderId="21" xfId="0" applyNumberFormat="1" applyFont="1" applyFill="1" applyBorder="1" applyAlignment="1" applyProtection="1">
      <alignment horizontal="right" vertical="top" wrapText="1"/>
      <protection hidden="1"/>
    </xf>
    <xf numFmtId="0" fontId="19" fillId="0" borderId="0" xfId="0" applyFont="1" applyFill="1" applyBorder="1" applyProtection="1">
      <protection hidden="1"/>
    </xf>
    <xf numFmtId="164" fontId="4" fillId="0" borderId="13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12" xfId="0" applyNumberFormat="1" applyFont="1" applyFill="1" applyBorder="1" applyAlignment="1" applyProtection="1">
      <alignment vertical="center" wrapText="1"/>
      <protection hidden="1"/>
    </xf>
    <xf numFmtId="164" fontId="4" fillId="0" borderId="0" xfId="0" applyNumberFormat="1" applyFont="1" applyFill="1" applyBorder="1" applyAlignment="1" applyProtection="1">
      <alignment vertical="center" wrapText="1"/>
      <protection hidden="1"/>
    </xf>
    <xf numFmtId="164" fontId="4" fillId="0" borderId="16" xfId="0" applyNumberFormat="1" applyFont="1" applyFill="1" applyBorder="1" applyAlignment="1" applyProtection="1">
      <alignment vertical="center" wrapText="1"/>
      <protection hidden="1"/>
    </xf>
    <xf numFmtId="0" fontId="8" fillId="4" borderId="0" xfId="0" applyFont="1" applyFill="1" applyBorder="1" applyProtection="1">
      <protection hidden="1"/>
    </xf>
    <xf numFmtId="0" fontId="6" fillId="0" borderId="9" xfId="0" applyFont="1" applyFill="1" applyBorder="1" applyAlignment="1" applyProtection="1">
      <alignment horizontal="left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2" fillId="0" borderId="10" xfId="0" applyFont="1" applyFill="1" applyBorder="1" applyAlignment="1" applyProtection="1">
      <alignment horizontal="left" vertical="top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6" fillId="0" borderId="11" xfId="0" applyFont="1" applyFill="1" applyBorder="1" applyAlignment="1" applyProtection="1">
      <alignment horizontal="left" vertical="top" wrapText="1"/>
      <protection hidden="1"/>
    </xf>
    <xf numFmtId="0" fontId="3" fillId="0" borderId="8" xfId="0" applyFont="1" applyFill="1" applyBorder="1" applyAlignment="1" applyProtection="1">
      <alignment horizontal="center" vertical="top" wrapText="1"/>
      <protection hidden="1"/>
    </xf>
    <xf numFmtId="0" fontId="1" fillId="0" borderId="5" xfId="0" applyFont="1" applyFill="1" applyBorder="1" applyAlignment="1" applyProtection="1">
      <alignment horizontal="right" vertical="top" wrapText="1"/>
      <protection hidden="1"/>
    </xf>
    <xf numFmtId="4" fontId="1" fillId="0" borderId="5" xfId="0" applyNumberFormat="1" applyFont="1" applyFill="1" applyBorder="1" applyAlignment="1" applyProtection="1">
      <alignment horizontal="right" vertical="top" wrapText="1"/>
      <protection hidden="1"/>
    </xf>
    <xf numFmtId="4" fontId="1" fillId="0" borderId="13" xfId="0" applyNumberFormat="1" applyFont="1" applyFill="1" applyBorder="1" applyAlignment="1" applyProtection="1">
      <alignment horizontal="right" vertical="top" wrapText="1"/>
      <protection hidden="1"/>
    </xf>
    <xf numFmtId="0" fontId="6" fillId="2" borderId="13" xfId="0" applyFont="1" applyFill="1" applyBorder="1" applyAlignment="1" applyProtection="1">
      <alignment horizontal="left" vertical="top"/>
      <protection hidden="1"/>
    </xf>
    <xf numFmtId="4" fontId="1" fillId="2" borderId="13" xfId="0" applyNumberFormat="1" applyFont="1" applyFill="1" applyBorder="1" applyAlignment="1" applyProtection="1">
      <alignment horizontal="right" vertical="top" wrapText="1"/>
      <protection hidden="1"/>
    </xf>
    <xf numFmtId="0" fontId="1" fillId="0" borderId="13" xfId="0" applyFont="1" applyFill="1" applyBorder="1" applyAlignment="1" applyProtection="1">
      <alignment horizontal="right" vertical="top" wrapText="1"/>
      <protection hidden="1"/>
    </xf>
    <xf numFmtId="4" fontId="1" fillId="4" borderId="13" xfId="0" applyNumberFormat="1" applyFont="1" applyFill="1" applyBorder="1" applyAlignment="1" applyProtection="1">
      <alignment horizontal="right" vertical="top" wrapText="1"/>
      <protection hidden="1"/>
    </xf>
    <xf numFmtId="165" fontId="4" fillId="5" borderId="0" xfId="0" applyNumberFormat="1" applyFont="1" applyFill="1" applyBorder="1" applyAlignment="1" applyProtection="1">
      <alignment horizontal="left" vertical="top"/>
      <protection hidden="1"/>
    </xf>
    <xf numFmtId="0" fontId="6" fillId="5" borderId="12" xfId="0" applyFont="1" applyFill="1" applyBorder="1" applyAlignment="1" applyProtection="1">
      <alignment horizontal="left" vertical="top"/>
      <protection hidden="1"/>
    </xf>
    <xf numFmtId="0" fontId="6" fillId="5" borderId="0" xfId="0" applyFont="1" applyFill="1" applyBorder="1" applyAlignment="1" applyProtection="1">
      <alignment horizontal="left" vertical="top"/>
      <protection hidden="1"/>
    </xf>
    <xf numFmtId="0" fontId="6" fillId="5" borderId="0" xfId="0" applyFont="1" applyFill="1" applyBorder="1" applyAlignment="1" applyProtection="1">
      <alignment horizontal="center" vertical="top"/>
      <protection hidden="1"/>
    </xf>
    <xf numFmtId="0" fontId="6" fillId="5" borderId="13" xfId="0" applyFont="1" applyFill="1" applyBorder="1" applyAlignment="1" applyProtection="1">
      <alignment horizontal="left" vertical="top"/>
      <protection hidden="1"/>
    </xf>
    <xf numFmtId="4" fontId="1" fillId="5" borderId="12" xfId="0" applyNumberFormat="1" applyFont="1" applyFill="1" applyBorder="1" applyAlignment="1" applyProtection="1">
      <alignment horizontal="right" vertical="top" wrapText="1"/>
      <protection hidden="1"/>
    </xf>
    <xf numFmtId="4" fontId="1" fillId="5" borderId="0" xfId="0" applyNumberFormat="1" applyFont="1" applyFill="1" applyBorder="1" applyAlignment="1" applyProtection="1">
      <alignment horizontal="right" vertical="top" wrapText="1"/>
      <protection hidden="1"/>
    </xf>
    <xf numFmtId="4" fontId="1" fillId="5" borderId="0" xfId="0" applyNumberFormat="1" applyFont="1" applyFill="1" applyBorder="1" applyAlignment="1" applyProtection="1">
      <alignment horizontal="center" vertical="top" wrapText="1"/>
      <protection hidden="1"/>
    </xf>
    <xf numFmtId="4" fontId="1" fillId="5" borderId="13" xfId="0" applyNumberFormat="1" applyFont="1" applyFill="1" applyBorder="1" applyAlignment="1" applyProtection="1">
      <alignment horizontal="right" vertical="top" wrapText="1"/>
      <protection hidden="1"/>
    </xf>
    <xf numFmtId="164" fontId="4" fillId="0" borderId="13" xfId="0" applyNumberFormat="1" applyFont="1" applyFill="1" applyBorder="1" applyAlignment="1" applyProtection="1">
      <alignment vertical="center" wrapText="1"/>
      <protection hidden="1"/>
    </xf>
    <xf numFmtId="4" fontId="1" fillId="0" borderId="12" xfId="0" applyNumberFormat="1" applyFont="1" applyFill="1" applyBorder="1" applyAlignment="1" applyProtection="1">
      <alignment vertical="top" wrapText="1"/>
      <protection hidden="1"/>
    </xf>
    <xf numFmtId="4" fontId="1" fillId="0" borderId="0" xfId="0" applyNumberFormat="1" applyFont="1" applyFill="1" applyBorder="1" applyAlignment="1" applyProtection="1">
      <alignment vertical="top" wrapText="1"/>
      <protection hidden="1"/>
    </xf>
    <xf numFmtId="4" fontId="1" fillId="0" borderId="13" xfId="0" applyNumberFormat="1" applyFont="1" applyFill="1" applyBorder="1" applyAlignment="1" applyProtection="1">
      <alignment vertical="top" wrapText="1"/>
      <protection hidden="1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8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8" xfId="0" applyNumberFormat="1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12" fillId="0" borderId="0" xfId="0" applyFont="1" applyFill="1" applyBorder="1" applyAlignment="1" applyProtection="1">
      <alignment horizontal="left" vertical="top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20" fillId="0" borderId="0" xfId="0" applyFont="1" applyFill="1" applyBorder="1" applyAlignment="1" applyProtection="1">
      <alignment horizontal="left" vertical="top"/>
      <protection hidden="1"/>
    </xf>
    <xf numFmtId="0" fontId="20" fillId="0" borderId="0" xfId="0" applyFont="1" applyFill="1" applyBorder="1" applyAlignment="1" applyProtection="1">
      <alignment horizontal="center" vertical="top"/>
      <protection hidden="1"/>
    </xf>
    <xf numFmtId="0" fontId="13" fillId="0" borderId="0" xfId="0" applyFont="1" applyFill="1" applyBorder="1" applyAlignment="1" applyProtection="1">
      <alignment horizontal="left" vertical="top" wrapText="1"/>
      <protection hidden="1"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left" vertical="top" wrapText="1"/>
      <protection hidden="1"/>
    </xf>
    <xf numFmtId="0" fontId="12" fillId="0" borderId="10" xfId="0" applyFont="1" applyFill="1" applyBorder="1" applyAlignment="1" applyProtection="1">
      <alignment horizontal="center" vertical="top" wrapText="1"/>
      <protection hidden="1"/>
    </xf>
    <xf numFmtId="0" fontId="13" fillId="0" borderId="10" xfId="0" applyFont="1" applyFill="1" applyBorder="1" applyAlignment="1" applyProtection="1">
      <alignment horizontal="left" vertical="top" wrapText="1"/>
      <protection hidden="1"/>
    </xf>
    <xf numFmtId="0" fontId="13" fillId="0" borderId="10" xfId="0" applyFont="1" applyFill="1" applyBorder="1" applyAlignment="1" applyProtection="1">
      <alignment horizontal="center" vertical="top" wrapText="1"/>
      <protection hidden="1"/>
    </xf>
    <xf numFmtId="0" fontId="12" fillId="0" borderId="11" xfId="0" applyFont="1" applyFill="1" applyBorder="1" applyAlignment="1" applyProtection="1">
      <alignment horizontal="left" vertical="top" wrapText="1"/>
      <protection hidden="1"/>
    </xf>
    <xf numFmtId="0" fontId="14" fillId="0" borderId="14" xfId="0" applyFont="1" applyFill="1" applyBorder="1" applyAlignment="1" applyProtection="1">
      <alignment horizontal="left" vertical="top" wrapText="1"/>
      <protection hidden="1"/>
    </xf>
    <xf numFmtId="0" fontId="13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7" xfId="0" applyFont="1" applyFill="1" applyBorder="1" applyAlignment="1" applyProtection="1">
      <alignment horizontal="center" vertical="top" wrapText="1"/>
      <protection hidden="1"/>
    </xf>
    <xf numFmtId="0" fontId="13" fillId="0" borderId="7" xfId="0" applyFont="1" applyFill="1" applyBorder="1" applyAlignment="1" applyProtection="1">
      <alignment horizontal="center" vertical="top" wrapText="1"/>
      <protection hidden="1"/>
    </xf>
    <xf numFmtId="0" fontId="13" fillId="0" borderId="8" xfId="0" applyFont="1" applyFill="1" applyBorder="1" applyAlignment="1" applyProtection="1">
      <alignment horizontal="center" vertical="top" wrapText="1"/>
      <protection hidden="1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8" xfId="0" applyFont="1" applyFill="1" applyBorder="1" applyAlignment="1" applyProtection="1">
      <alignment horizontal="center" vertical="top" wrapText="1"/>
      <protection hidden="1"/>
    </xf>
    <xf numFmtId="0" fontId="15" fillId="0" borderId="24" xfId="0" applyFont="1" applyFill="1" applyBorder="1" applyAlignment="1" applyProtection="1">
      <alignment horizontal="left" vertical="top" wrapText="1"/>
      <protection hidden="1"/>
    </xf>
    <xf numFmtId="2" fontId="15" fillId="0" borderId="3" xfId="0" applyNumberFormat="1" applyFont="1" applyFill="1" applyBorder="1" applyAlignment="1" applyProtection="1">
      <alignment horizontal="right" vertical="top" wrapText="1"/>
      <protection hidden="1"/>
    </xf>
    <xf numFmtId="0" fontId="15" fillId="0" borderId="4" xfId="0" applyFont="1" applyFill="1" applyBorder="1" applyAlignment="1" applyProtection="1">
      <alignment horizontal="center" vertical="top" wrapText="1"/>
      <protection hidden="1"/>
    </xf>
    <xf numFmtId="0" fontId="15" fillId="0" borderId="4" xfId="0" applyFont="1" applyFill="1" applyBorder="1" applyAlignment="1" applyProtection="1">
      <alignment horizontal="right" vertical="top" wrapText="1"/>
      <protection hidden="1"/>
    </xf>
    <xf numFmtId="0" fontId="15" fillId="0" borderId="5" xfId="0" applyFont="1" applyFill="1" applyBorder="1" applyAlignment="1" applyProtection="1">
      <alignment horizontal="right" vertical="top" wrapText="1"/>
      <protection hidden="1"/>
    </xf>
    <xf numFmtId="0" fontId="15" fillId="0" borderId="0" xfId="0" applyFont="1" applyFill="1" applyBorder="1" applyAlignment="1" applyProtection="1">
      <alignment horizontal="right" vertical="top" wrapText="1"/>
      <protection hidden="1"/>
    </xf>
    <xf numFmtId="4" fontId="15" fillId="0" borderId="3" xfId="0" applyNumberFormat="1" applyFont="1" applyFill="1" applyBorder="1" applyAlignment="1" applyProtection="1">
      <alignment horizontal="right" vertical="top" wrapText="1"/>
      <protection hidden="1"/>
    </xf>
    <xf numFmtId="4" fontId="15" fillId="0" borderId="4" xfId="0" applyNumberFormat="1" applyFont="1" applyFill="1" applyBorder="1" applyAlignment="1" applyProtection="1">
      <alignment horizontal="center" vertical="top" wrapText="1"/>
      <protection hidden="1"/>
    </xf>
    <xf numFmtId="4" fontId="15" fillId="0" borderId="4" xfId="0" applyNumberFormat="1" applyFont="1" applyFill="1" applyBorder="1" applyAlignment="1" applyProtection="1">
      <alignment horizontal="right" vertical="top" wrapText="1"/>
      <protection hidden="1"/>
    </xf>
    <xf numFmtId="4" fontId="15" fillId="0" borderId="5" xfId="0" applyNumberFormat="1" applyFont="1" applyFill="1" applyBorder="1" applyAlignment="1" applyProtection="1">
      <alignment horizontal="right" vertical="top" wrapText="1"/>
      <protection hidden="1"/>
    </xf>
    <xf numFmtId="4" fontId="15" fillId="0" borderId="0" xfId="0" applyNumberFormat="1" applyFont="1" applyFill="1" applyBorder="1" applyAlignment="1" applyProtection="1">
      <alignment horizontal="right" vertical="top" wrapText="1"/>
      <protection hidden="1"/>
    </xf>
    <xf numFmtId="0" fontId="15" fillId="0" borderId="13" xfId="0" applyFont="1" applyFill="1" applyBorder="1" applyAlignment="1" applyProtection="1">
      <alignment horizontal="left" vertical="top" wrapText="1"/>
      <protection hidden="1"/>
    </xf>
    <xf numFmtId="164" fontId="16" fillId="0" borderId="12" xfId="0" applyNumberFormat="1" applyFont="1" applyFill="1" applyBorder="1" applyAlignment="1" applyProtection="1">
      <alignment horizontal="right" vertical="center" wrapText="1"/>
      <protection hidden="1"/>
    </xf>
    <xf numFmtId="164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16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16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5" fillId="0" borderId="12" xfId="0" applyNumberFormat="1" applyFont="1" applyFill="1" applyBorder="1" applyAlignment="1" applyProtection="1">
      <alignment horizontal="right" vertical="top" wrapText="1"/>
      <protection hidden="1"/>
    </xf>
    <xf numFmtId="4" fontId="15" fillId="0" borderId="0" xfId="0" applyNumberFormat="1" applyFont="1" applyFill="1" applyBorder="1" applyAlignment="1" applyProtection="1">
      <alignment horizontal="center" vertical="top" wrapText="1"/>
      <protection hidden="1"/>
    </xf>
    <xf numFmtId="4" fontId="15" fillId="0" borderId="13" xfId="0" applyNumberFormat="1" applyFont="1" applyFill="1" applyBorder="1" applyAlignment="1" applyProtection="1">
      <alignment horizontal="right" vertical="top" wrapText="1"/>
      <protection hidden="1"/>
    </xf>
    <xf numFmtId="0" fontId="16" fillId="0" borderId="13" xfId="0" applyFont="1" applyFill="1" applyBorder="1" applyAlignment="1" applyProtection="1">
      <alignment horizontal="left" vertical="top" wrapText="1"/>
      <protection hidden="1"/>
    </xf>
    <xf numFmtId="0" fontId="15" fillId="0" borderId="13" xfId="0" applyFont="1" applyFill="1" applyBorder="1" applyAlignment="1" applyProtection="1">
      <alignment horizontal="left" vertical="center" wrapText="1"/>
      <protection hidden="1"/>
    </xf>
    <xf numFmtId="165" fontId="16" fillId="2" borderId="0" xfId="0" applyNumberFormat="1" applyFont="1" applyFill="1" applyBorder="1" applyAlignment="1" applyProtection="1">
      <alignment horizontal="left" vertical="top"/>
      <protection hidden="1"/>
    </xf>
    <xf numFmtId="0" fontId="12" fillId="2" borderId="12" xfId="0" applyFont="1" applyFill="1" applyBorder="1" applyAlignment="1" applyProtection="1">
      <alignment horizontal="left" vertical="top"/>
      <protection hidden="1"/>
    </xf>
    <xf numFmtId="0" fontId="12" fillId="2" borderId="0" xfId="0" applyFont="1" applyFill="1" applyBorder="1" applyAlignment="1" applyProtection="1">
      <alignment horizontal="left" vertical="top"/>
      <protection hidden="1"/>
    </xf>
    <xf numFmtId="0" fontId="12" fillId="2" borderId="0" xfId="0" applyFont="1" applyFill="1" applyBorder="1" applyAlignment="1" applyProtection="1">
      <alignment horizontal="center" vertical="top"/>
      <protection hidden="1"/>
    </xf>
    <xf numFmtId="0" fontId="12" fillId="2" borderId="13" xfId="0" applyFont="1" applyFill="1" applyBorder="1" applyAlignment="1" applyProtection="1">
      <alignment horizontal="left" vertical="top"/>
      <protection hidden="1"/>
    </xf>
    <xf numFmtId="4" fontId="15" fillId="2" borderId="12" xfId="0" applyNumberFormat="1" applyFont="1" applyFill="1" applyBorder="1" applyAlignment="1" applyProtection="1">
      <alignment horizontal="right" vertical="top" wrapText="1"/>
      <protection hidden="1"/>
    </xf>
    <xf numFmtId="4" fontId="15" fillId="2" borderId="0" xfId="0" applyNumberFormat="1" applyFont="1" applyFill="1" applyBorder="1" applyAlignment="1" applyProtection="1">
      <alignment horizontal="right" vertical="top" wrapText="1"/>
      <protection hidden="1"/>
    </xf>
    <xf numFmtId="4" fontId="15" fillId="2" borderId="0" xfId="0" applyNumberFormat="1" applyFont="1" applyFill="1" applyBorder="1" applyAlignment="1" applyProtection="1">
      <alignment horizontal="center" vertical="top" wrapText="1"/>
      <protection hidden="1"/>
    </xf>
    <xf numFmtId="4" fontId="15" fillId="2" borderId="13" xfId="0" applyNumberFormat="1" applyFont="1" applyFill="1" applyBorder="1" applyAlignment="1" applyProtection="1">
      <alignment horizontal="right" vertical="top" wrapText="1"/>
      <protection hidden="1"/>
    </xf>
    <xf numFmtId="0" fontId="17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left" vertical="top" wrapText="1"/>
      <protection hidden="1"/>
    </xf>
    <xf numFmtId="0" fontId="15" fillId="0" borderId="12" xfId="0" applyFont="1" applyFill="1" applyBorder="1" applyAlignment="1" applyProtection="1">
      <alignment horizontal="right" vertical="top" wrapText="1"/>
      <protection hidden="1"/>
    </xf>
    <xf numFmtId="0" fontId="15" fillId="0" borderId="13" xfId="0" applyFont="1" applyFill="1" applyBorder="1" applyAlignment="1" applyProtection="1">
      <alignment horizontal="right" vertical="top" wrapText="1"/>
      <protection hidden="1"/>
    </xf>
    <xf numFmtId="164" fontId="16" fillId="0" borderId="12" xfId="0" applyNumberFormat="1" applyFont="1" applyFill="1" applyBorder="1" applyAlignment="1" applyProtection="1">
      <alignment vertical="center" wrapText="1"/>
      <protection hidden="1"/>
    </xf>
    <xf numFmtId="164" fontId="16" fillId="0" borderId="0" xfId="0" applyNumberFormat="1" applyFont="1" applyFill="1" applyBorder="1" applyAlignment="1" applyProtection="1">
      <alignment vertical="center" wrapText="1"/>
      <protection hidden="1"/>
    </xf>
    <xf numFmtId="164" fontId="16" fillId="0" borderId="13" xfId="0" applyNumberFormat="1" applyFont="1" applyFill="1" applyBorder="1" applyAlignment="1" applyProtection="1">
      <alignment vertical="center" wrapText="1"/>
      <protection hidden="1"/>
    </xf>
    <xf numFmtId="0" fontId="17" fillId="0" borderId="0" xfId="0" applyFont="1" applyFill="1" applyBorder="1" applyAlignment="1" applyProtection="1">
      <alignment wrapText="1"/>
      <protection hidden="1"/>
    </xf>
    <xf numFmtId="0" fontId="12" fillId="2" borderId="12" xfId="0" applyFont="1" applyFill="1" applyBorder="1" applyAlignment="1" applyProtection="1">
      <alignment vertical="top"/>
      <protection hidden="1"/>
    </xf>
    <xf numFmtId="0" fontId="12" fillId="2" borderId="0" xfId="0" applyFont="1" applyFill="1" applyBorder="1" applyAlignment="1" applyProtection="1">
      <alignment vertical="top"/>
      <protection hidden="1"/>
    </xf>
    <xf numFmtId="0" fontId="12" fillId="2" borderId="13" xfId="0" applyFont="1" applyFill="1" applyBorder="1" applyAlignment="1" applyProtection="1">
      <alignment vertical="top"/>
      <protection hidden="1"/>
    </xf>
    <xf numFmtId="164" fontId="16" fillId="0" borderId="13" xfId="0" applyNumberFormat="1" applyFont="1" applyFill="1" applyBorder="1" applyAlignment="1" applyProtection="1">
      <alignment horizontal="center" vertical="center" wrapText="1"/>
      <protection hidden="1"/>
    </xf>
    <xf numFmtId="164" fontId="16" fillId="0" borderId="6" xfId="0" applyNumberFormat="1" applyFont="1" applyFill="1" applyBorder="1" applyAlignment="1" applyProtection="1">
      <alignment vertical="center" wrapText="1"/>
      <protection hidden="1"/>
    </xf>
    <xf numFmtId="164" fontId="16" fillId="0" borderId="7" xfId="0" applyNumberFormat="1" applyFont="1" applyFill="1" applyBorder="1" applyAlignment="1" applyProtection="1">
      <alignment vertical="center" wrapText="1"/>
      <protection hidden="1"/>
    </xf>
    <xf numFmtId="164" fontId="16" fillId="0" borderId="8" xfId="0" applyNumberFormat="1" applyFont="1" applyFill="1" applyBorder="1" applyAlignment="1" applyProtection="1">
      <alignment vertical="center" wrapText="1"/>
      <protection hidden="1"/>
    </xf>
    <xf numFmtId="4" fontId="15" fillId="0" borderId="6" xfId="0" applyNumberFormat="1" applyFont="1" applyFill="1" applyBorder="1" applyAlignment="1" applyProtection="1">
      <alignment horizontal="right" vertical="top" wrapText="1"/>
      <protection hidden="1"/>
    </xf>
    <xf numFmtId="4" fontId="15" fillId="0" borderId="7" xfId="0" applyNumberFormat="1" applyFont="1" applyFill="1" applyBorder="1" applyAlignment="1" applyProtection="1">
      <alignment horizontal="right" vertical="top" wrapText="1"/>
      <protection hidden="1"/>
    </xf>
    <xf numFmtId="4" fontId="15" fillId="0" borderId="8" xfId="0" applyNumberFormat="1" applyFont="1" applyFill="1" applyBorder="1" applyAlignment="1" applyProtection="1">
      <alignment horizontal="right" vertical="top" wrapText="1"/>
      <protection hidden="1"/>
    </xf>
    <xf numFmtId="164" fontId="16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16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Protection="1">
      <protection hidden="1"/>
    </xf>
    <xf numFmtId="0" fontId="12" fillId="0" borderId="0" xfId="0" quotePrefix="1" applyFont="1" applyFill="1" applyBorder="1" applyAlignment="1" applyProtection="1">
      <alignment horizontal="right" vertical="top"/>
      <protection hidden="1"/>
    </xf>
    <xf numFmtId="0" fontId="14" fillId="0" borderId="8" xfId="0" applyFont="1" applyFill="1" applyBorder="1" applyAlignment="1" applyProtection="1">
      <alignment horizontal="left" vertical="top" wrapText="1"/>
      <protection hidden="1"/>
    </xf>
    <xf numFmtId="0" fontId="15" fillId="0" borderId="2" xfId="0" applyFont="1" applyFill="1" applyBorder="1" applyAlignment="1" applyProtection="1">
      <alignment horizontal="left" vertical="top" wrapText="1"/>
      <protection hidden="1"/>
    </xf>
    <xf numFmtId="0" fontId="16" fillId="0" borderId="2" xfId="0" applyFont="1" applyFill="1" applyBorder="1" applyAlignment="1" applyProtection="1">
      <alignment horizontal="left" vertical="top" wrapText="1"/>
      <protection hidden="1"/>
    </xf>
    <xf numFmtId="0" fontId="15" fillId="0" borderId="2" xfId="0" applyFont="1" applyFill="1" applyBorder="1" applyAlignment="1" applyProtection="1">
      <alignment horizontal="left" vertical="center" wrapText="1"/>
      <protection hidden="1"/>
    </xf>
    <xf numFmtId="165" fontId="16" fillId="2" borderId="2" xfId="0" applyNumberFormat="1" applyFont="1" applyFill="1" applyBorder="1" applyAlignment="1" applyProtection="1">
      <alignment horizontal="left" vertical="top"/>
      <protection hidden="1"/>
    </xf>
    <xf numFmtId="0" fontId="17" fillId="0" borderId="0" xfId="0" applyFont="1" applyFill="1" applyProtection="1">
      <protection hidden="1"/>
    </xf>
    <xf numFmtId="2" fontId="15" fillId="0" borderId="0" xfId="0" applyNumberFormat="1" applyFont="1" applyFill="1" applyBorder="1" applyAlignment="1" applyProtection="1">
      <alignment horizontal="right" vertical="top" wrapText="1"/>
      <protection hidden="1"/>
    </xf>
    <xf numFmtId="0" fontId="17" fillId="0" borderId="0" xfId="0" applyFont="1" applyFill="1" applyAlignment="1" applyProtection="1">
      <alignment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16" fillId="0" borderId="13" xfId="0" applyNumberFormat="1" applyFont="1" applyFill="1" applyBorder="1" applyAlignment="1" applyProtection="1">
      <alignment horizontal="center" vertical="center" wrapText="1"/>
      <protection hidden="1"/>
    </xf>
    <xf numFmtId="4" fontId="16" fillId="0" borderId="7" xfId="0" applyNumberFormat="1" applyFont="1" applyFill="1" applyBorder="1" applyAlignment="1" applyProtection="1">
      <alignment horizontal="center" vertical="center" wrapText="1"/>
      <protection hidden="1"/>
    </xf>
    <xf numFmtId="4" fontId="16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left" vertical="top" wrapText="1"/>
      <protection hidden="1"/>
    </xf>
    <xf numFmtId="0" fontId="14" fillId="0" borderId="9" xfId="0" applyFont="1" applyFill="1" applyBorder="1" applyAlignment="1" applyProtection="1">
      <alignment horizontal="center" vertical="top" wrapText="1"/>
      <protection hidden="1"/>
    </xf>
    <xf numFmtId="0" fontId="14" fillId="0" borderId="10" xfId="0" applyFont="1" applyFill="1" applyBorder="1" applyAlignment="1" applyProtection="1">
      <alignment horizontal="center" vertical="top" wrapText="1"/>
      <protection hidden="1"/>
    </xf>
    <xf numFmtId="0" fontId="14" fillId="0" borderId="11" xfId="0" applyFont="1" applyFill="1" applyBorder="1" applyAlignment="1" applyProtection="1">
      <alignment horizontal="center" vertical="top" wrapText="1"/>
      <protection hidden="1"/>
    </xf>
    <xf numFmtId="0" fontId="13" fillId="0" borderId="9" xfId="0" applyFont="1" applyFill="1" applyBorder="1" applyAlignment="1" applyProtection="1">
      <alignment horizontal="center" vertical="top" wrapText="1"/>
      <protection hidden="1"/>
    </xf>
    <xf numFmtId="0" fontId="20" fillId="0" borderId="10" xfId="0" applyFont="1" applyFill="1" applyBorder="1" applyAlignment="1" applyProtection="1">
      <alignment horizontal="center" vertical="top" wrapText="1"/>
      <protection hidden="1"/>
    </xf>
    <xf numFmtId="0" fontId="20" fillId="0" borderId="1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10" xfId="0" applyFont="1" applyFill="1" applyBorder="1" applyAlignment="1" applyProtection="1">
      <alignment horizontal="center" vertical="top" wrapText="1"/>
      <protection hidden="1"/>
    </xf>
    <xf numFmtId="0" fontId="3" fillId="0" borderId="11" xfId="0" applyFont="1" applyFill="1" applyBorder="1" applyAlignment="1" applyProtection="1">
      <alignment horizontal="center" vertical="top" wrapText="1"/>
      <protection hidden="1"/>
    </xf>
    <xf numFmtId="0" fontId="2" fillId="0" borderId="9" xfId="0" applyFont="1" applyFill="1" applyBorder="1" applyAlignment="1" applyProtection="1">
      <alignment horizontal="center" vertical="top" wrapText="1"/>
      <protection hidden="1"/>
    </xf>
    <xf numFmtId="0" fontId="0" fillId="0" borderId="10" xfId="0" applyFill="1" applyBorder="1" applyAlignment="1" applyProtection="1">
      <alignment horizontal="center" vertical="top" wrapText="1"/>
      <protection hidden="1"/>
    </xf>
    <xf numFmtId="0" fontId="0" fillId="0" borderId="11" xfId="0" applyFill="1" applyBorder="1" applyAlignment="1" applyProtection="1">
      <alignment horizontal="center" vertical="top" wrapText="1"/>
      <protection hidden="1"/>
    </xf>
    <xf numFmtId="0" fontId="6" fillId="0" borderId="11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3" fillId="0" borderId="3" xfId="0" applyFont="1" applyFill="1" applyBorder="1" applyAlignment="1" applyProtection="1">
      <alignment horizontal="center" vertical="top"/>
      <protection hidden="1"/>
    </xf>
    <xf numFmtId="0" fontId="3" fillId="0" borderId="4" xfId="0" applyFont="1" applyFill="1" applyBorder="1" applyAlignment="1" applyProtection="1">
      <alignment horizontal="center" vertical="top"/>
      <protection hidden="1"/>
    </xf>
    <xf numFmtId="0" fontId="0" fillId="0" borderId="4" xfId="0" applyFill="1" applyBorder="1" applyAlignment="1" applyProtection="1">
      <alignment horizontal="center" vertical="top"/>
      <protection hidden="1"/>
    </xf>
    <xf numFmtId="0" fontId="0" fillId="0" borderId="5" xfId="0" applyFill="1" applyBorder="1" applyAlignment="1" applyProtection="1">
      <alignment horizontal="center" vertical="top"/>
      <protection hidden="1"/>
    </xf>
    <xf numFmtId="0" fontId="5" fillId="0" borderId="0" xfId="3" applyFont="1" applyAlignment="1">
      <alignment horizontal="left" vertical="top"/>
    </xf>
    <xf numFmtId="0" fontId="6" fillId="0" borderId="0" xfId="3" applyFont="1" applyAlignment="1">
      <alignment horizontal="left" vertical="top"/>
    </xf>
    <xf numFmtId="0" fontId="6" fillId="0" borderId="0" xfId="3" applyFont="1" applyAlignment="1">
      <alignment horizontal="center" vertical="top"/>
    </xf>
    <xf numFmtId="0" fontId="21" fillId="0" borderId="0" xfId="3" applyFont="1" applyAlignment="1">
      <alignment horizontal="center" vertical="top" wrapText="1"/>
    </xf>
    <xf numFmtId="0" fontId="6" fillId="0" borderId="0" xfId="3" applyFont="1" applyAlignment="1">
      <alignment horizontal="left" vertical="top" wrapText="1"/>
    </xf>
    <xf numFmtId="0" fontId="6" fillId="0" borderId="0" xfId="3" applyFont="1" applyAlignment="1">
      <alignment horizontal="center" vertical="top" wrapText="1"/>
    </xf>
    <xf numFmtId="0" fontId="2" fillId="0" borderId="0" xfId="3" applyFont="1" applyAlignment="1">
      <alignment horizontal="left" vertical="top" wrapText="1"/>
    </xf>
    <xf numFmtId="0" fontId="2" fillId="0" borderId="0" xfId="3" applyFont="1" applyAlignment="1">
      <alignment horizontal="center" vertical="top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Alignment="1">
      <alignment horizontal="left" vertical="top" wrapText="1"/>
    </xf>
    <xf numFmtId="0" fontId="3" fillId="0" borderId="3" xfId="3" applyFont="1" applyBorder="1" applyAlignment="1">
      <alignment horizontal="center" vertical="top"/>
    </xf>
    <xf numFmtId="0" fontId="3" fillId="0" borderId="4" xfId="3" applyFont="1" applyBorder="1" applyAlignment="1">
      <alignment horizontal="center" vertical="top"/>
    </xf>
    <xf numFmtId="0" fontId="3" fillId="0" borderId="5" xfId="3" applyFont="1" applyBorder="1" applyAlignment="1">
      <alignment horizontal="center" vertical="top"/>
    </xf>
    <xf numFmtId="0" fontId="3" fillId="0" borderId="0" xfId="3" applyFont="1" applyAlignment="1">
      <alignment horizontal="center" vertical="top" wrapText="1"/>
    </xf>
    <xf numFmtId="0" fontId="2" fillId="0" borderId="9" xfId="3" applyFont="1" applyBorder="1" applyAlignment="1">
      <alignment horizontal="center" vertical="top" wrapText="1"/>
    </xf>
    <xf numFmtId="0" fontId="10" fillId="0" borderId="10" xfId="3" applyBorder="1" applyAlignment="1">
      <alignment horizontal="center" vertical="top" wrapText="1"/>
    </xf>
    <xf numFmtId="0" fontId="10" fillId="0" borderId="11" xfId="3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0" fontId="2" fillId="0" borderId="6" xfId="3" applyFont="1" applyBorder="1" applyAlignment="1">
      <alignment horizontal="center" vertical="top" wrapText="1"/>
    </xf>
    <xf numFmtId="0" fontId="3" fillId="0" borderId="7" xfId="3" applyFont="1" applyBorder="1" applyAlignment="1">
      <alignment horizontal="center" vertical="top" wrapText="1"/>
    </xf>
    <xf numFmtId="0" fontId="2" fillId="0" borderId="7" xfId="3" applyFont="1" applyBorder="1" applyAlignment="1">
      <alignment horizontal="center" vertical="top" wrapText="1"/>
    </xf>
    <xf numFmtId="0" fontId="2" fillId="0" borderId="8" xfId="3" applyFont="1" applyBorder="1" applyAlignment="1">
      <alignment horizontal="center" vertical="top" wrapText="1"/>
    </xf>
    <xf numFmtId="0" fontId="3" fillId="0" borderId="6" xfId="3" applyFont="1" applyBorder="1" applyAlignment="1">
      <alignment horizontal="center" vertical="top" wrapText="1"/>
    </xf>
    <xf numFmtId="0" fontId="3" fillId="0" borderId="27" xfId="3" applyFont="1" applyBorder="1" applyAlignment="1">
      <alignment horizontal="center" vertical="top" wrapText="1"/>
    </xf>
    <xf numFmtId="0" fontId="3" fillId="0" borderId="17" xfId="3" applyFont="1" applyBorder="1" applyAlignment="1">
      <alignment horizontal="center" vertical="top" wrapText="1"/>
    </xf>
    <xf numFmtId="0" fontId="3" fillId="0" borderId="18" xfId="3" applyFont="1" applyBorder="1" applyAlignment="1">
      <alignment horizontal="center" vertical="top" wrapText="1"/>
    </xf>
    <xf numFmtId="165" fontId="2" fillId="0" borderId="0" xfId="3" applyNumberFormat="1" applyFont="1" applyAlignment="1">
      <alignment horizontal="left" vertical="top"/>
    </xf>
    <xf numFmtId="0" fontId="6" fillId="0" borderId="12" xfId="3" applyFont="1" applyBorder="1" applyAlignment="1">
      <alignment horizontal="left" vertical="top"/>
    </xf>
    <xf numFmtId="0" fontId="6" fillId="0" borderId="13" xfId="3" applyFont="1" applyBorder="1" applyAlignment="1">
      <alignment horizontal="left" vertical="top"/>
    </xf>
    <xf numFmtId="4" fontId="1" fillId="0" borderId="12" xfId="3" applyNumberFormat="1" applyFont="1" applyBorder="1" applyAlignment="1">
      <alignment horizontal="right" vertical="top" wrapText="1"/>
    </xf>
    <xf numFmtId="4" fontId="1" fillId="0" borderId="0" xfId="3" applyNumberFormat="1" applyFont="1" applyAlignment="1">
      <alignment horizontal="right" vertical="top" wrapText="1"/>
    </xf>
    <xf numFmtId="4" fontId="1" fillId="0" borderId="0" xfId="3" applyNumberFormat="1" applyFont="1" applyAlignment="1">
      <alignment horizontal="center" vertical="top" wrapText="1"/>
    </xf>
    <xf numFmtId="4" fontId="1" fillId="0" borderId="13" xfId="3" applyNumberFormat="1" applyFont="1" applyBorder="1" applyAlignment="1">
      <alignment horizontal="right" vertical="top" wrapText="1"/>
    </xf>
    <xf numFmtId="0" fontId="1" fillId="0" borderId="0" xfId="3" applyFont="1" applyAlignment="1">
      <alignment horizontal="left" vertical="top" wrapText="1"/>
    </xf>
    <xf numFmtId="164" fontId="4" fillId="0" borderId="12" xfId="3" applyNumberFormat="1" applyFont="1" applyBorder="1" applyAlignment="1">
      <alignment horizontal="right" vertical="center" wrapText="1"/>
    </xf>
    <xf numFmtId="164" fontId="4" fillId="0" borderId="0" xfId="3" applyNumberFormat="1" applyFont="1" applyAlignment="1">
      <alignment horizontal="center" vertical="center" wrapText="1"/>
    </xf>
    <xf numFmtId="164" fontId="4" fillId="0" borderId="0" xfId="3" applyNumberFormat="1" applyFont="1" applyAlignment="1">
      <alignment horizontal="right" vertical="center" wrapText="1"/>
    </xf>
    <xf numFmtId="164" fontId="4" fillId="0" borderId="13" xfId="3" applyNumberFormat="1" applyFont="1" applyBorder="1" applyAlignment="1">
      <alignment horizontal="right" vertical="center" wrapText="1"/>
    </xf>
    <xf numFmtId="0" fontId="6" fillId="3" borderId="0" xfId="3" applyFont="1" applyFill="1" applyAlignment="1">
      <alignment horizontal="left" vertical="top"/>
    </xf>
    <xf numFmtId="2" fontId="1" fillId="0" borderId="12" xfId="3" applyNumberFormat="1" applyFont="1" applyBorder="1" applyAlignment="1">
      <alignment horizontal="right" vertical="top" wrapText="1"/>
    </xf>
    <xf numFmtId="0" fontId="1" fillId="0" borderId="0" xfId="3" applyFont="1" applyAlignment="1">
      <alignment horizontal="center" vertical="top" wrapText="1"/>
    </xf>
    <xf numFmtId="43" fontId="1" fillId="0" borderId="0" xfId="2" applyFont="1" applyFill="1" applyBorder="1" applyAlignment="1">
      <alignment vertical="top" wrapText="1"/>
    </xf>
    <xf numFmtId="2" fontId="1" fillId="0" borderId="0" xfId="3" applyNumberFormat="1" applyFont="1" applyAlignment="1">
      <alignment horizontal="right" vertical="top" wrapText="1"/>
    </xf>
    <xf numFmtId="2" fontId="1" fillId="0" borderId="13" xfId="3" applyNumberFormat="1" applyFont="1" applyBorder="1" applyAlignment="1">
      <alignment horizontal="right" vertical="top" wrapText="1"/>
    </xf>
    <xf numFmtId="0" fontId="1" fillId="0" borderId="0" xfId="3" applyFont="1" applyAlignment="1">
      <alignment horizontal="right" vertical="top" wrapText="1"/>
    </xf>
    <xf numFmtId="0" fontId="4" fillId="0" borderId="0" xfId="3" applyFont="1" applyAlignment="1">
      <alignment horizontal="left" vertical="center" wrapText="1"/>
    </xf>
    <xf numFmtId="0" fontId="4" fillId="0" borderId="0" xfId="3" applyFont="1" applyAlignment="1">
      <alignment horizontal="left" vertical="top" wrapText="1"/>
    </xf>
    <xf numFmtId="165" fontId="4" fillId="2" borderId="0" xfId="3" applyNumberFormat="1" applyFont="1" applyFill="1" applyAlignment="1">
      <alignment horizontal="left" vertical="top"/>
    </xf>
    <xf numFmtId="0" fontId="6" fillId="2" borderId="12" xfId="3" applyFont="1" applyFill="1" applyBorder="1" applyAlignment="1">
      <alignment horizontal="left" vertical="top"/>
    </xf>
    <xf numFmtId="0" fontId="6" fillId="2" borderId="0" xfId="3" applyFont="1" applyFill="1" applyAlignment="1">
      <alignment horizontal="left" vertical="top"/>
    </xf>
    <xf numFmtId="0" fontId="6" fillId="2" borderId="0" xfId="3" applyFont="1" applyFill="1" applyAlignment="1">
      <alignment horizontal="center" vertical="top"/>
    </xf>
    <xf numFmtId="0" fontId="6" fillId="2" borderId="13" xfId="3" applyFont="1" applyFill="1" applyBorder="1" applyAlignment="1">
      <alignment horizontal="left" vertical="top"/>
    </xf>
    <xf numFmtId="4" fontId="1" fillId="2" borderId="12" xfId="3" applyNumberFormat="1" applyFont="1" applyFill="1" applyBorder="1" applyAlignment="1">
      <alignment horizontal="right" vertical="top" wrapText="1"/>
    </xf>
    <xf numFmtId="4" fontId="1" fillId="2" borderId="0" xfId="3" applyNumberFormat="1" applyFont="1" applyFill="1" applyAlignment="1">
      <alignment horizontal="right" vertical="top" wrapText="1"/>
    </xf>
    <xf numFmtId="4" fontId="1" fillId="2" borderId="0" xfId="3" applyNumberFormat="1" applyFont="1" applyFill="1" applyAlignment="1">
      <alignment horizontal="center" vertical="top" wrapText="1"/>
    </xf>
    <xf numFmtId="4" fontId="1" fillId="2" borderId="13" xfId="3" applyNumberFormat="1" applyFont="1" applyFill="1" applyBorder="1" applyAlignment="1">
      <alignment horizontal="right" vertical="top" wrapText="1"/>
    </xf>
    <xf numFmtId="0" fontId="1" fillId="0" borderId="13" xfId="3" applyFont="1" applyBorder="1" applyAlignment="1">
      <alignment horizontal="left" vertical="top" wrapText="1"/>
    </xf>
    <xf numFmtId="164" fontId="4" fillId="0" borderId="13" xfId="3" applyNumberFormat="1" applyFont="1" applyBorder="1" applyAlignment="1">
      <alignment horizontal="center" vertical="center" wrapText="1"/>
    </xf>
    <xf numFmtId="165" fontId="1" fillId="2" borderId="0" xfId="3" applyNumberFormat="1" applyFont="1" applyFill="1" applyAlignment="1">
      <alignment horizontal="left" vertical="top"/>
    </xf>
    <xf numFmtId="43" fontId="4" fillId="0" borderId="12" xfId="2" applyFont="1" applyFill="1" applyBorder="1" applyAlignment="1">
      <alignment horizontal="right" vertical="center" wrapText="1"/>
    </xf>
    <xf numFmtId="43" fontId="4" fillId="0" borderId="0" xfId="2" applyFont="1" applyFill="1" applyBorder="1" applyAlignment="1">
      <alignment horizontal="center" vertical="center" wrapText="1"/>
    </xf>
    <xf numFmtId="43" fontId="4" fillId="0" borderId="13" xfId="2" applyFont="1" applyFill="1" applyBorder="1" applyAlignment="1">
      <alignment horizontal="center" vertical="center" wrapText="1"/>
    </xf>
    <xf numFmtId="43" fontId="6" fillId="0" borderId="12" xfId="2" applyFont="1" applyFill="1" applyBorder="1" applyAlignment="1">
      <alignment horizontal="left" vertical="top"/>
    </xf>
    <xf numFmtId="43" fontId="6" fillId="0" borderId="0" xfId="2" applyFont="1" applyFill="1" applyBorder="1" applyAlignment="1">
      <alignment horizontal="center" vertical="top"/>
    </xf>
    <xf numFmtId="43" fontId="6" fillId="0" borderId="0" xfId="2" applyFont="1" applyFill="1" applyBorder="1" applyAlignment="1">
      <alignment horizontal="left" vertical="top"/>
    </xf>
    <xf numFmtId="43" fontId="6" fillId="0" borderId="13" xfId="2" applyFont="1" applyFill="1" applyBorder="1" applyAlignment="1">
      <alignment horizontal="left" vertical="top"/>
    </xf>
    <xf numFmtId="43" fontId="4" fillId="0" borderId="6" xfId="2" applyFont="1" applyFill="1" applyBorder="1" applyAlignment="1">
      <alignment horizontal="right" vertical="center" wrapText="1"/>
    </xf>
    <xf numFmtId="43" fontId="6" fillId="0" borderId="7" xfId="2" applyFont="1" applyFill="1" applyBorder="1" applyAlignment="1">
      <alignment horizontal="left" vertical="top"/>
    </xf>
    <xf numFmtId="43" fontId="6" fillId="0" borderId="7" xfId="2" applyFont="1" applyFill="1" applyBorder="1" applyAlignment="1">
      <alignment horizontal="center" vertical="top"/>
    </xf>
    <xf numFmtId="43" fontId="6" fillId="0" borderId="8" xfId="2" applyFont="1" applyFill="1" applyBorder="1" applyAlignment="1">
      <alignment horizontal="left" vertical="top"/>
    </xf>
    <xf numFmtId="43" fontId="6" fillId="0" borderId="6" xfId="2" applyFont="1" applyFill="1" applyBorder="1" applyAlignment="1">
      <alignment horizontal="left" vertical="top"/>
    </xf>
    <xf numFmtId="0" fontId="1" fillId="0" borderId="0" xfId="3" applyFont="1"/>
    <xf numFmtId="0" fontId="6" fillId="0" borderId="4" xfId="3" applyFont="1" applyBorder="1" applyAlignment="1">
      <alignment horizontal="left" vertical="top"/>
    </xf>
    <xf numFmtId="0" fontId="3" fillId="0" borderId="0" xfId="3" applyFont="1"/>
    <xf numFmtId="0" fontId="6" fillId="0" borderId="0" xfId="3" quotePrefix="1" applyFont="1" applyAlignment="1">
      <alignment horizontal="right" vertical="top"/>
    </xf>
    <xf numFmtId="2" fontId="6" fillId="0" borderId="0" xfId="3" applyNumberFormat="1" applyFont="1" applyAlignment="1">
      <alignment horizontal="left" vertical="top"/>
    </xf>
    <xf numFmtId="0" fontId="6" fillId="0" borderId="0" xfId="3" applyFont="1" applyAlignment="1">
      <alignment horizontal="right" vertical="top"/>
    </xf>
  </cellXfs>
  <cellStyles count="4">
    <cellStyle name="Comma" xfId="2" builtinId="3"/>
    <cellStyle name="Comma0" xfId="1" xr:uid="{00000000-0005-0000-0000-000001000000}"/>
    <cellStyle name="Normal" xfId="0" builtinId="0"/>
    <cellStyle name="Normal 2" xfId="3" xr:uid="{98CB2260-ACA7-403C-8579-BF2694B3A93E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00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33203125" defaultRowHeight="13.8" x14ac:dyDescent="0.25"/>
  <cols>
    <col min="1" max="1" width="46.44140625" style="180" bestFit="1" customWidth="1"/>
    <col min="2" max="4" width="8.77734375" style="180" customWidth="1"/>
    <col min="5" max="5" width="8.77734375" style="181" customWidth="1"/>
    <col min="6" max="6" width="8.77734375" style="180" customWidth="1"/>
    <col min="7" max="7" width="1.77734375" style="180" customWidth="1"/>
    <col min="8" max="8" width="12.77734375" style="180" customWidth="1"/>
    <col min="9" max="9" width="12.77734375" style="181" customWidth="1"/>
    <col min="10" max="10" width="12.77734375" style="180" customWidth="1"/>
    <col min="11" max="11" width="12.77734375" style="181" customWidth="1"/>
    <col min="12" max="12" width="12.77734375" style="180" customWidth="1"/>
    <col min="13" max="13" width="2" style="180" customWidth="1"/>
    <col min="14" max="14" width="12" style="180" customWidth="1"/>
    <col min="15" max="15" width="12" style="181" customWidth="1"/>
    <col min="16" max="16" width="12" style="180" customWidth="1"/>
    <col min="17" max="17" width="12" style="181" customWidth="1"/>
    <col min="18" max="18" width="12" style="180" customWidth="1"/>
    <col min="19" max="19" width="2.109375" style="180" customWidth="1"/>
    <col min="20" max="20" width="13.44140625" style="182" bestFit="1" customWidth="1"/>
    <col min="21" max="21" width="12" style="183" customWidth="1"/>
    <col min="22" max="22" width="13.44140625" style="182" bestFit="1" customWidth="1"/>
    <col min="23" max="23" width="12" style="183" customWidth="1"/>
    <col min="24" max="24" width="13.44140625" style="182" bestFit="1" customWidth="1"/>
    <col min="25" max="16384" width="9.33203125" style="180"/>
  </cols>
  <sheetData>
    <row r="1" spans="1:24" x14ac:dyDescent="0.25">
      <c r="A1" s="179" t="s">
        <v>119</v>
      </c>
    </row>
    <row r="2" spans="1:24" x14ac:dyDescent="0.25">
      <c r="A2" s="179" t="s">
        <v>118</v>
      </c>
    </row>
    <row r="3" spans="1:24" ht="14.4" thickBot="1" x14ac:dyDescent="0.3">
      <c r="A3" s="184"/>
      <c r="B3" s="185"/>
      <c r="C3" s="185"/>
      <c r="D3" s="185"/>
      <c r="E3" s="186"/>
      <c r="F3" s="185"/>
      <c r="G3" s="185"/>
      <c r="H3" s="184"/>
      <c r="I3" s="187"/>
      <c r="J3" s="265"/>
      <c r="K3" s="265"/>
      <c r="L3" s="265"/>
      <c r="M3" s="265"/>
      <c r="N3" s="265"/>
      <c r="O3" s="265"/>
      <c r="P3" s="265"/>
      <c r="Q3" s="265"/>
      <c r="R3" s="265"/>
      <c r="U3" s="182"/>
      <c r="W3" s="182"/>
    </row>
    <row r="4" spans="1:24" x14ac:dyDescent="0.25">
      <c r="A4" s="185"/>
      <c r="B4" s="266" t="s">
        <v>170</v>
      </c>
      <c r="C4" s="267"/>
      <c r="D4" s="267"/>
      <c r="E4" s="267"/>
      <c r="F4" s="268"/>
      <c r="G4" s="188"/>
      <c r="H4" s="189"/>
      <c r="I4" s="190"/>
      <c r="J4" s="191" t="s">
        <v>2</v>
      </c>
      <c r="K4" s="192"/>
      <c r="L4" s="193"/>
      <c r="M4" s="185"/>
      <c r="N4" s="189"/>
      <c r="O4" s="190"/>
      <c r="P4" s="191" t="s">
        <v>30</v>
      </c>
      <c r="Q4" s="192"/>
      <c r="R4" s="193"/>
      <c r="T4" s="269" t="s">
        <v>181</v>
      </c>
      <c r="U4" s="270"/>
      <c r="V4" s="270"/>
      <c r="W4" s="270"/>
      <c r="X4" s="271"/>
    </row>
    <row r="5" spans="1:24" ht="14.4" thickBot="1" x14ac:dyDescent="0.3">
      <c r="A5" s="253" t="s">
        <v>171</v>
      </c>
      <c r="B5" s="195" t="s">
        <v>3</v>
      </c>
      <c r="C5" s="196" t="s">
        <v>4</v>
      </c>
      <c r="D5" s="197" t="s">
        <v>5</v>
      </c>
      <c r="E5" s="196" t="s">
        <v>6</v>
      </c>
      <c r="F5" s="198" t="s">
        <v>7</v>
      </c>
      <c r="G5" s="187"/>
      <c r="H5" s="199" t="s">
        <v>3</v>
      </c>
      <c r="I5" s="196" t="s">
        <v>4</v>
      </c>
      <c r="J5" s="196" t="s">
        <v>5</v>
      </c>
      <c r="K5" s="196" t="s">
        <v>6</v>
      </c>
      <c r="L5" s="200" t="s">
        <v>7</v>
      </c>
      <c r="M5" s="188"/>
      <c r="N5" s="199" t="s">
        <v>3</v>
      </c>
      <c r="O5" s="196" t="s">
        <v>4</v>
      </c>
      <c r="P5" s="196" t="s">
        <v>5</v>
      </c>
      <c r="Q5" s="196" t="s">
        <v>6</v>
      </c>
      <c r="R5" s="200" t="s">
        <v>7</v>
      </c>
      <c r="T5" s="199" t="s">
        <v>3</v>
      </c>
      <c r="U5" s="196" t="s">
        <v>4</v>
      </c>
      <c r="V5" s="196" t="s">
        <v>5</v>
      </c>
      <c r="W5" s="196" t="s">
        <v>6</v>
      </c>
      <c r="X5" s="200" t="s">
        <v>7</v>
      </c>
    </row>
    <row r="6" spans="1:24" x14ac:dyDescent="0.25">
      <c r="A6" s="254" t="s">
        <v>105</v>
      </c>
      <c r="B6" s="202">
        <v>60.75</v>
      </c>
      <c r="C6" s="203" t="s">
        <v>28</v>
      </c>
      <c r="D6" s="204">
        <v>67.48</v>
      </c>
      <c r="E6" s="203" t="s">
        <v>28</v>
      </c>
      <c r="F6" s="205">
        <v>74.209999999999994</v>
      </c>
      <c r="G6" s="206"/>
      <c r="H6" s="207">
        <f>B6*80</f>
        <v>4860</v>
      </c>
      <c r="I6" s="208" t="s">
        <v>28</v>
      </c>
      <c r="J6" s="209">
        <f>D6*80</f>
        <v>5398.4000000000005</v>
      </c>
      <c r="K6" s="208" t="s">
        <v>28</v>
      </c>
      <c r="L6" s="210">
        <f>F6*80</f>
        <v>5936.7999999999993</v>
      </c>
      <c r="M6" s="211"/>
      <c r="N6" s="207">
        <f>(H6*26)/12</f>
        <v>10530</v>
      </c>
      <c r="O6" s="208" t="s">
        <v>28</v>
      </c>
      <c r="P6" s="209">
        <f>(J6*26)/12</f>
        <v>11696.533333333335</v>
      </c>
      <c r="Q6" s="208" t="s">
        <v>28</v>
      </c>
      <c r="R6" s="210">
        <f>(L6*26)/12</f>
        <v>12863.066666666666</v>
      </c>
      <c r="T6" s="207">
        <f>H6*26</f>
        <v>126360</v>
      </c>
      <c r="U6" s="208" t="s">
        <v>28</v>
      </c>
      <c r="V6" s="209">
        <f>J6*26</f>
        <v>140358.40000000002</v>
      </c>
      <c r="W6" s="208" t="s">
        <v>28</v>
      </c>
      <c r="X6" s="210">
        <f>L6*26</f>
        <v>154356.79999999999</v>
      </c>
    </row>
    <row r="7" spans="1:24" x14ac:dyDescent="0.25">
      <c r="A7" s="254" t="s">
        <v>172</v>
      </c>
      <c r="B7" s="213">
        <v>27.23</v>
      </c>
      <c r="C7" s="214" t="s">
        <v>28</v>
      </c>
      <c r="D7" s="215">
        <v>30.17</v>
      </c>
      <c r="E7" s="214" t="s">
        <v>28</v>
      </c>
      <c r="F7" s="216">
        <v>33.1</v>
      </c>
      <c r="G7" s="215"/>
      <c r="H7" s="217">
        <f t="shared" ref="H7:K43" si="0">B7*80</f>
        <v>2178.4</v>
      </c>
      <c r="I7" s="218" t="s">
        <v>28</v>
      </c>
      <c r="J7" s="211">
        <f t="shared" ref="J7:J12" si="1">D7*80</f>
        <v>2413.6000000000004</v>
      </c>
      <c r="K7" s="218" t="s">
        <v>28</v>
      </c>
      <c r="L7" s="219">
        <f t="shared" ref="L7:L12" si="2">F7*80</f>
        <v>2648</v>
      </c>
      <c r="M7" s="211"/>
      <c r="N7" s="217">
        <f t="shared" ref="N7:N12" si="3">(H7*26)/12</f>
        <v>4719.8666666666668</v>
      </c>
      <c r="O7" s="218" t="s">
        <v>28</v>
      </c>
      <c r="P7" s="211">
        <f t="shared" ref="P7:P12" si="4">(J7*26)/12</f>
        <v>5229.4666666666672</v>
      </c>
      <c r="Q7" s="218" t="s">
        <v>28</v>
      </c>
      <c r="R7" s="219">
        <f t="shared" ref="R7:R12" si="5">(L7*26)/12</f>
        <v>5737.333333333333</v>
      </c>
      <c r="T7" s="217">
        <f t="shared" ref="T7:T13" si="6">H7*26</f>
        <v>56638.400000000001</v>
      </c>
      <c r="U7" s="218" t="s">
        <v>28</v>
      </c>
      <c r="V7" s="211">
        <f t="shared" ref="V7:V13" si="7">J7*26</f>
        <v>62753.600000000006</v>
      </c>
      <c r="W7" s="218" t="s">
        <v>28</v>
      </c>
      <c r="X7" s="219">
        <f t="shared" ref="X7:X13" si="8">L7*26</f>
        <v>68848</v>
      </c>
    </row>
    <row r="8" spans="1:24" x14ac:dyDescent="0.25">
      <c r="A8" s="254" t="s">
        <v>173</v>
      </c>
      <c r="B8" s="213">
        <v>52.2</v>
      </c>
      <c r="C8" s="214" t="s">
        <v>28</v>
      </c>
      <c r="D8" s="215">
        <v>57.83</v>
      </c>
      <c r="E8" s="214" t="s">
        <v>28</v>
      </c>
      <c r="F8" s="216">
        <v>63.45</v>
      </c>
      <c r="G8" s="215"/>
      <c r="H8" s="217">
        <f t="shared" si="0"/>
        <v>4176</v>
      </c>
      <c r="I8" s="218" t="s">
        <v>28</v>
      </c>
      <c r="J8" s="211">
        <f t="shared" si="1"/>
        <v>4626.3999999999996</v>
      </c>
      <c r="K8" s="218" t="s">
        <v>28</v>
      </c>
      <c r="L8" s="219">
        <f t="shared" si="2"/>
        <v>5076</v>
      </c>
      <c r="M8" s="211"/>
      <c r="N8" s="217">
        <f t="shared" si="3"/>
        <v>9048</v>
      </c>
      <c r="O8" s="218" t="s">
        <v>28</v>
      </c>
      <c r="P8" s="211">
        <f t="shared" si="4"/>
        <v>10023.866666666667</v>
      </c>
      <c r="Q8" s="218" t="s">
        <v>28</v>
      </c>
      <c r="R8" s="219">
        <f t="shared" si="5"/>
        <v>10998</v>
      </c>
      <c r="T8" s="217">
        <f t="shared" si="6"/>
        <v>108576</v>
      </c>
      <c r="U8" s="218" t="s">
        <v>28</v>
      </c>
      <c r="V8" s="211">
        <f t="shared" si="7"/>
        <v>120286.39999999999</v>
      </c>
      <c r="W8" s="218" t="s">
        <v>28</v>
      </c>
      <c r="X8" s="219">
        <f t="shared" si="8"/>
        <v>131976</v>
      </c>
    </row>
    <row r="9" spans="1:24" x14ac:dyDescent="0.25">
      <c r="A9" s="255" t="s">
        <v>106</v>
      </c>
      <c r="B9" s="213">
        <v>51.66</v>
      </c>
      <c r="C9" s="214" t="s">
        <v>28</v>
      </c>
      <c r="D9" s="215">
        <v>56.14</v>
      </c>
      <c r="E9" s="214" t="s">
        <v>28</v>
      </c>
      <c r="F9" s="216">
        <v>60.62</v>
      </c>
      <c r="G9" s="215"/>
      <c r="H9" s="217">
        <f t="shared" si="0"/>
        <v>4132.7999999999993</v>
      </c>
      <c r="I9" s="218" t="s">
        <v>28</v>
      </c>
      <c r="J9" s="211">
        <f t="shared" si="1"/>
        <v>4491.2</v>
      </c>
      <c r="K9" s="218" t="s">
        <v>28</v>
      </c>
      <c r="L9" s="219">
        <f t="shared" si="2"/>
        <v>4849.5999999999995</v>
      </c>
      <c r="M9" s="211"/>
      <c r="N9" s="217">
        <f t="shared" si="3"/>
        <v>8954.4</v>
      </c>
      <c r="O9" s="218" t="s">
        <v>28</v>
      </c>
      <c r="P9" s="211">
        <f t="shared" si="4"/>
        <v>9730.9333333333325</v>
      </c>
      <c r="Q9" s="218" t="s">
        <v>28</v>
      </c>
      <c r="R9" s="219">
        <f t="shared" si="5"/>
        <v>10507.466666666665</v>
      </c>
      <c r="T9" s="217">
        <f t="shared" si="6"/>
        <v>107452.79999999999</v>
      </c>
      <c r="U9" s="218" t="s">
        <v>28</v>
      </c>
      <c r="V9" s="211">
        <f t="shared" si="7"/>
        <v>116771.2</v>
      </c>
      <c r="W9" s="218" t="s">
        <v>28</v>
      </c>
      <c r="X9" s="219">
        <f t="shared" si="8"/>
        <v>126089.59999999999</v>
      </c>
    </row>
    <row r="10" spans="1:24" x14ac:dyDescent="0.25">
      <c r="A10" s="255" t="s">
        <v>107</v>
      </c>
      <c r="B10" s="213">
        <v>56.92</v>
      </c>
      <c r="C10" s="214" t="s">
        <v>28</v>
      </c>
      <c r="D10" s="215">
        <v>62.63</v>
      </c>
      <c r="E10" s="214" t="s">
        <v>28</v>
      </c>
      <c r="F10" s="216">
        <v>68.33</v>
      </c>
      <c r="G10" s="215"/>
      <c r="H10" s="217">
        <f>B10*80</f>
        <v>4553.6000000000004</v>
      </c>
      <c r="I10" s="218" t="s">
        <v>28</v>
      </c>
      <c r="J10" s="211">
        <f>D10*80</f>
        <v>5010.4000000000005</v>
      </c>
      <c r="K10" s="218" t="s">
        <v>28</v>
      </c>
      <c r="L10" s="219">
        <f>F10*80</f>
        <v>5466.4</v>
      </c>
      <c r="M10" s="211"/>
      <c r="N10" s="217">
        <f>(H10*26)/12</f>
        <v>9866.1333333333332</v>
      </c>
      <c r="O10" s="218" t="s">
        <v>28</v>
      </c>
      <c r="P10" s="211">
        <f>(J10*26)/12</f>
        <v>10855.866666666667</v>
      </c>
      <c r="Q10" s="218" t="s">
        <v>28</v>
      </c>
      <c r="R10" s="219">
        <f>(L10*26)/12</f>
        <v>11843.866666666667</v>
      </c>
      <c r="T10" s="217">
        <f t="shared" si="6"/>
        <v>118393.60000000001</v>
      </c>
      <c r="U10" s="218" t="s">
        <v>28</v>
      </c>
      <c r="V10" s="211">
        <f t="shared" si="7"/>
        <v>130270.40000000001</v>
      </c>
      <c r="W10" s="218" t="s">
        <v>28</v>
      </c>
      <c r="X10" s="219">
        <f t="shared" si="8"/>
        <v>142126.39999999999</v>
      </c>
    </row>
    <row r="11" spans="1:24" x14ac:dyDescent="0.25">
      <c r="A11" s="254" t="s">
        <v>174</v>
      </c>
      <c r="B11" s="213">
        <v>52.37</v>
      </c>
      <c r="C11" s="214" t="s">
        <v>28</v>
      </c>
      <c r="D11" s="215">
        <v>58.01</v>
      </c>
      <c r="E11" s="214" t="s">
        <v>28</v>
      </c>
      <c r="F11" s="216">
        <v>63.65</v>
      </c>
      <c r="G11" s="215"/>
      <c r="H11" s="217">
        <f t="shared" si="0"/>
        <v>4189.5999999999995</v>
      </c>
      <c r="I11" s="218" t="s">
        <v>28</v>
      </c>
      <c r="J11" s="211">
        <f t="shared" si="1"/>
        <v>4640.8</v>
      </c>
      <c r="K11" s="218" t="s">
        <v>28</v>
      </c>
      <c r="L11" s="219">
        <f t="shared" si="2"/>
        <v>5092</v>
      </c>
      <c r="M11" s="211"/>
      <c r="N11" s="217">
        <f t="shared" si="3"/>
        <v>9077.4666666666653</v>
      </c>
      <c r="O11" s="218" t="s">
        <v>28</v>
      </c>
      <c r="P11" s="211">
        <f t="shared" si="4"/>
        <v>10055.066666666668</v>
      </c>
      <c r="Q11" s="218" t="s">
        <v>28</v>
      </c>
      <c r="R11" s="219">
        <f t="shared" si="5"/>
        <v>11032.666666666666</v>
      </c>
      <c r="T11" s="217">
        <f t="shared" si="6"/>
        <v>108929.59999999999</v>
      </c>
      <c r="U11" s="218" t="s">
        <v>28</v>
      </c>
      <c r="V11" s="211">
        <f t="shared" si="7"/>
        <v>120660.8</v>
      </c>
      <c r="W11" s="218" t="s">
        <v>28</v>
      </c>
      <c r="X11" s="219">
        <f t="shared" si="8"/>
        <v>132392</v>
      </c>
    </row>
    <row r="12" spans="1:24" x14ac:dyDescent="0.25">
      <c r="A12" s="254" t="s">
        <v>81</v>
      </c>
      <c r="B12" s="213">
        <v>41.55</v>
      </c>
      <c r="C12" s="214" t="s">
        <v>28</v>
      </c>
      <c r="D12" s="215">
        <v>44.83</v>
      </c>
      <c r="E12" s="214" t="s">
        <v>28</v>
      </c>
      <c r="F12" s="216">
        <v>48.1</v>
      </c>
      <c r="G12" s="215"/>
      <c r="H12" s="217">
        <f t="shared" si="0"/>
        <v>3324</v>
      </c>
      <c r="I12" s="218" t="s">
        <v>28</v>
      </c>
      <c r="J12" s="211">
        <f t="shared" si="1"/>
        <v>3586.3999999999996</v>
      </c>
      <c r="K12" s="218" t="s">
        <v>28</v>
      </c>
      <c r="L12" s="219">
        <f t="shared" si="2"/>
        <v>3848</v>
      </c>
      <c r="M12" s="211"/>
      <c r="N12" s="217">
        <f t="shared" si="3"/>
        <v>7202</v>
      </c>
      <c r="O12" s="218" t="s">
        <v>28</v>
      </c>
      <c r="P12" s="211">
        <f t="shared" si="4"/>
        <v>7770.5333333333328</v>
      </c>
      <c r="Q12" s="218" t="s">
        <v>28</v>
      </c>
      <c r="R12" s="219">
        <f t="shared" si="5"/>
        <v>8337.3333333333339</v>
      </c>
      <c r="T12" s="217">
        <f t="shared" si="6"/>
        <v>86424</v>
      </c>
      <c r="U12" s="218" t="s">
        <v>28</v>
      </c>
      <c r="V12" s="211">
        <f t="shared" si="7"/>
        <v>93246.399999999994</v>
      </c>
      <c r="W12" s="218" t="s">
        <v>28</v>
      </c>
      <c r="X12" s="219">
        <f t="shared" si="8"/>
        <v>100048</v>
      </c>
    </row>
    <row r="13" spans="1:24" x14ac:dyDescent="0.25">
      <c r="A13" s="256" t="s">
        <v>175</v>
      </c>
      <c r="B13" s="213">
        <v>57.46</v>
      </c>
      <c r="C13" s="214" t="s">
        <v>28</v>
      </c>
      <c r="D13" s="215">
        <v>63.29</v>
      </c>
      <c r="E13" s="214" t="s">
        <v>28</v>
      </c>
      <c r="F13" s="216">
        <v>69.12</v>
      </c>
      <c r="G13" s="215"/>
      <c r="H13" s="217">
        <f>B13*80</f>
        <v>4596.8</v>
      </c>
      <c r="I13" s="218" t="s">
        <v>28</v>
      </c>
      <c r="J13" s="211">
        <f>D13*80</f>
        <v>5063.2</v>
      </c>
      <c r="K13" s="218" t="s">
        <v>28</v>
      </c>
      <c r="L13" s="219">
        <f>F13*80</f>
        <v>5529.6</v>
      </c>
      <c r="M13" s="211"/>
      <c r="N13" s="217">
        <f>(H13*26)/12</f>
        <v>9959.7333333333336</v>
      </c>
      <c r="O13" s="218" t="s">
        <v>28</v>
      </c>
      <c r="P13" s="211">
        <f>(J13*26)/12</f>
        <v>10970.266666666665</v>
      </c>
      <c r="Q13" s="218" t="s">
        <v>28</v>
      </c>
      <c r="R13" s="219">
        <f>(L13*26)/12</f>
        <v>11980.800000000001</v>
      </c>
      <c r="T13" s="217">
        <f t="shared" si="6"/>
        <v>119516.8</v>
      </c>
      <c r="U13" s="218" t="s">
        <v>28</v>
      </c>
      <c r="V13" s="211">
        <f t="shared" si="7"/>
        <v>131643.19999999998</v>
      </c>
      <c r="W13" s="218" t="s">
        <v>28</v>
      </c>
      <c r="X13" s="219">
        <f t="shared" si="8"/>
        <v>143769.60000000001</v>
      </c>
    </row>
    <row r="14" spans="1:24" ht="14.1" customHeight="1" x14ac:dyDescent="0.25">
      <c r="A14" s="257"/>
      <c r="B14" s="223"/>
      <c r="C14" s="224"/>
      <c r="D14" s="224"/>
      <c r="E14" s="225"/>
      <c r="F14" s="226"/>
      <c r="H14" s="227"/>
      <c r="I14" s="225"/>
      <c r="J14" s="228"/>
      <c r="K14" s="229"/>
      <c r="L14" s="230"/>
      <c r="M14" s="211"/>
      <c r="N14" s="227"/>
      <c r="O14" s="229"/>
      <c r="P14" s="228"/>
      <c r="Q14" s="229"/>
      <c r="R14" s="230"/>
      <c r="T14" s="227"/>
      <c r="U14" s="229"/>
      <c r="V14" s="228"/>
      <c r="W14" s="229"/>
      <c r="X14" s="230"/>
    </row>
    <row r="15" spans="1:24" x14ac:dyDescent="0.25">
      <c r="A15" s="258" t="s">
        <v>91</v>
      </c>
      <c r="B15" s="213">
        <v>16.38</v>
      </c>
      <c r="C15" s="214" t="s">
        <v>28</v>
      </c>
      <c r="D15" s="215">
        <v>18.14</v>
      </c>
      <c r="E15" s="214" t="s">
        <v>28</v>
      </c>
      <c r="F15" s="216">
        <v>19.899999999999999</v>
      </c>
      <c r="H15" s="217">
        <f t="shared" ref="H15:H16" si="9">B15*80</f>
        <v>1310.3999999999999</v>
      </c>
      <c r="I15" s="218" t="s">
        <v>28</v>
      </c>
      <c r="J15" s="211">
        <f t="shared" ref="J15:K42" si="10">D15*80</f>
        <v>1451.2</v>
      </c>
      <c r="K15" s="218" t="s">
        <v>28</v>
      </c>
      <c r="L15" s="219">
        <f t="shared" ref="L15:L80" si="11">F15*80</f>
        <v>1592</v>
      </c>
      <c r="N15" s="217">
        <f t="shared" ref="N15:N21" si="12">(H15*26)/12</f>
        <v>2839.1999999999994</v>
      </c>
      <c r="O15" s="218" t="s">
        <v>28</v>
      </c>
      <c r="P15" s="211">
        <f t="shared" ref="P15:P21" si="13">(J15*26)/12</f>
        <v>3144.2666666666669</v>
      </c>
      <c r="Q15" s="218" t="s">
        <v>28</v>
      </c>
      <c r="R15" s="219">
        <f t="shared" ref="R15:R21" si="14">(L15*26)/12</f>
        <v>3449.3333333333335</v>
      </c>
      <c r="T15" s="217">
        <f t="shared" ref="T15:X42" si="15">H15*26</f>
        <v>34070.399999999994</v>
      </c>
      <c r="U15" s="218" t="s">
        <v>28</v>
      </c>
      <c r="V15" s="211">
        <f t="shared" ref="V15:V40" si="16">J15*26</f>
        <v>37731.200000000004</v>
      </c>
      <c r="W15" s="218" t="s">
        <v>28</v>
      </c>
      <c r="X15" s="219">
        <f t="shared" ref="X15:X40" si="17">L15*26</f>
        <v>41392</v>
      </c>
    </row>
    <row r="16" spans="1:24" x14ac:dyDescent="0.25">
      <c r="A16" s="258" t="s">
        <v>89</v>
      </c>
      <c r="B16" s="213">
        <v>15.66</v>
      </c>
      <c r="C16" s="214" t="s">
        <v>28</v>
      </c>
      <c r="D16" s="215">
        <v>17.350000000000001</v>
      </c>
      <c r="E16" s="214" t="s">
        <v>28</v>
      </c>
      <c r="F16" s="216">
        <v>19.04</v>
      </c>
      <c r="H16" s="217">
        <f t="shared" si="9"/>
        <v>1252.8</v>
      </c>
      <c r="I16" s="218" t="s">
        <v>28</v>
      </c>
      <c r="J16" s="211">
        <f t="shared" si="10"/>
        <v>1388</v>
      </c>
      <c r="K16" s="218" t="s">
        <v>28</v>
      </c>
      <c r="L16" s="219">
        <f t="shared" si="11"/>
        <v>1523.1999999999998</v>
      </c>
      <c r="N16" s="217">
        <f t="shared" si="12"/>
        <v>2714.4</v>
      </c>
      <c r="O16" s="218" t="s">
        <v>28</v>
      </c>
      <c r="P16" s="211">
        <f t="shared" si="13"/>
        <v>3007.3333333333335</v>
      </c>
      <c r="Q16" s="218" t="s">
        <v>28</v>
      </c>
      <c r="R16" s="219">
        <f t="shared" si="14"/>
        <v>3300.2666666666664</v>
      </c>
      <c r="T16" s="217">
        <f t="shared" si="15"/>
        <v>32572.799999999999</v>
      </c>
      <c r="U16" s="218" t="s">
        <v>28</v>
      </c>
      <c r="V16" s="211">
        <f t="shared" si="16"/>
        <v>36088</v>
      </c>
      <c r="W16" s="218" t="s">
        <v>28</v>
      </c>
      <c r="X16" s="219">
        <f t="shared" si="17"/>
        <v>39603.199999999997</v>
      </c>
    </row>
    <row r="17" spans="1:24" x14ac:dyDescent="0.25">
      <c r="A17" s="254" t="s">
        <v>18</v>
      </c>
      <c r="B17" s="213">
        <v>22.49</v>
      </c>
      <c r="C17" s="214" t="s">
        <v>28</v>
      </c>
      <c r="D17" s="215">
        <v>24.914999999999999</v>
      </c>
      <c r="E17" s="214" t="s">
        <v>28</v>
      </c>
      <c r="F17" s="216">
        <v>27.34</v>
      </c>
      <c r="H17" s="217">
        <f>B17*80</f>
        <v>1799.1999999999998</v>
      </c>
      <c r="I17" s="218" t="s">
        <v>28</v>
      </c>
      <c r="J17" s="211">
        <f>D17*80</f>
        <v>1993.1999999999998</v>
      </c>
      <c r="K17" s="218" t="s">
        <v>28</v>
      </c>
      <c r="L17" s="219">
        <f>F17*80</f>
        <v>2187.1999999999998</v>
      </c>
      <c r="M17" s="211"/>
      <c r="N17" s="217">
        <f>(H17*26)/12</f>
        <v>3898.2666666666664</v>
      </c>
      <c r="O17" s="218" t="s">
        <v>28</v>
      </c>
      <c r="P17" s="211">
        <f>(J17*26)/12</f>
        <v>4318.5999999999995</v>
      </c>
      <c r="Q17" s="218" t="s">
        <v>28</v>
      </c>
      <c r="R17" s="219">
        <f>(L17*26)/12</f>
        <v>4738.9333333333334</v>
      </c>
      <c r="T17" s="217">
        <f t="shared" si="15"/>
        <v>46779.199999999997</v>
      </c>
      <c r="U17" s="218" t="s">
        <v>28</v>
      </c>
      <c r="V17" s="211">
        <f t="shared" si="16"/>
        <v>51823.199999999997</v>
      </c>
      <c r="W17" s="218" t="s">
        <v>28</v>
      </c>
      <c r="X17" s="219">
        <f t="shared" si="17"/>
        <v>56867.199999999997</v>
      </c>
    </row>
    <row r="18" spans="1:24" x14ac:dyDescent="0.25">
      <c r="A18" s="254" t="s">
        <v>9</v>
      </c>
      <c r="B18" s="213">
        <v>22.23</v>
      </c>
      <c r="C18" s="214" t="s">
        <v>28</v>
      </c>
      <c r="D18" s="215">
        <v>24.684999999999999</v>
      </c>
      <c r="E18" s="214" t="s">
        <v>28</v>
      </c>
      <c r="F18" s="216">
        <v>27.14</v>
      </c>
      <c r="H18" s="217">
        <f>B18*80</f>
        <v>1778.4</v>
      </c>
      <c r="I18" s="218" t="s">
        <v>28</v>
      </c>
      <c r="J18" s="211">
        <f>D18*80</f>
        <v>1974.8</v>
      </c>
      <c r="K18" s="218" t="s">
        <v>28</v>
      </c>
      <c r="L18" s="219">
        <f>F18*80</f>
        <v>2171.1999999999998</v>
      </c>
      <c r="M18" s="211"/>
      <c r="N18" s="217">
        <f>(H18*26)/12</f>
        <v>3853.2000000000003</v>
      </c>
      <c r="O18" s="218" t="s">
        <v>28</v>
      </c>
      <c r="P18" s="211">
        <f>(J18*26)/12</f>
        <v>4278.7333333333327</v>
      </c>
      <c r="Q18" s="218" t="s">
        <v>28</v>
      </c>
      <c r="R18" s="219">
        <f>(L18*26)/12</f>
        <v>4704.2666666666664</v>
      </c>
      <c r="T18" s="217">
        <f t="shared" si="15"/>
        <v>46238.400000000001</v>
      </c>
      <c r="U18" s="218" t="s">
        <v>28</v>
      </c>
      <c r="V18" s="211">
        <f t="shared" si="16"/>
        <v>51344.799999999996</v>
      </c>
      <c r="W18" s="218" t="s">
        <v>28</v>
      </c>
      <c r="X18" s="219">
        <f t="shared" si="17"/>
        <v>56451.199999999997</v>
      </c>
    </row>
    <row r="19" spans="1:24" x14ac:dyDescent="0.25">
      <c r="A19" s="254" t="s">
        <v>70</v>
      </c>
      <c r="B19" s="213">
        <v>15.66</v>
      </c>
      <c r="C19" s="214" t="s">
        <v>28</v>
      </c>
      <c r="D19" s="215">
        <v>17.350000000000001</v>
      </c>
      <c r="E19" s="214" t="s">
        <v>28</v>
      </c>
      <c r="F19" s="216">
        <v>19.04</v>
      </c>
      <c r="H19" s="217">
        <f>B19*80</f>
        <v>1252.8</v>
      </c>
      <c r="I19" s="218" t="s">
        <v>28</v>
      </c>
      <c r="J19" s="211">
        <f>D19*80</f>
        <v>1388</v>
      </c>
      <c r="K19" s="218" t="s">
        <v>28</v>
      </c>
      <c r="L19" s="219">
        <f>F19*80</f>
        <v>1523.1999999999998</v>
      </c>
      <c r="M19" s="211"/>
      <c r="N19" s="217">
        <f>(H19*26)/12</f>
        <v>2714.4</v>
      </c>
      <c r="O19" s="218" t="s">
        <v>28</v>
      </c>
      <c r="P19" s="211">
        <f>(J19*26)/12</f>
        <v>3007.3333333333335</v>
      </c>
      <c r="Q19" s="218" t="s">
        <v>28</v>
      </c>
      <c r="R19" s="219">
        <f>(L19*26)/12</f>
        <v>3300.2666666666664</v>
      </c>
      <c r="T19" s="217">
        <f t="shared" si="15"/>
        <v>32572.799999999999</v>
      </c>
      <c r="U19" s="218" t="s">
        <v>28</v>
      </c>
      <c r="V19" s="211">
        <f t="shared" si="16"/>
        <v>36088</v>
      </c>
      <c r="W19" s="218" t="s">
        <v>28</v>
      </c>
      <c r="X19" s="219">
        <f t="shared" si="17"/>
        <v>39603.199999999997</v>
      </c>
    </row>
    <row r="20" spans="1:24" x14ac:dyDescent="0.25">
      <c r="A20" s="254" t="s">
        <v>71</v>
      </c>
      <c r="B20" s="213">
        <v>17.37</v>
      </c>
      <c r="C20" s="214" t="s">
        <v>28</v>
      </c>
      <c r="D20" s="215">
        <v>19.245000000000001</v>
      </c>
      <c r="E20" s="214" t="s">
        <v>28</v>
      </c>
      <c r="F20" s="216">
        <v>21.12</v>
      </c>
      <c r="H20" s="217">
        <f>B20*80</f>
        <v>1389.6000000000001</v>
      </c>
      <c r="I20" s="218" t="s">
        <v>28</v>
      </c>
      <c r="J20" s="211">
        <f>D20*80</f>
        <v>1539.6000000000001</v>
      </c>
      <c r="K20" s="218" t="s">
        <v>28</v>
      </c>
      <c r="L20" s="219">
        <f>F20*80</f>
        <v>1689.6000000000001</v>
      </c>
      <c r="M20" s="211"/>
      <c r="N20" s="217">
        <f>(H20*26)/12</f>
        <v>3010.8000000000006</v>
      </c>
      <c r="O20" s="218" t="s">
        <v>28</v>
      </c>
      <c r="P20" s="211">
        <f>(J20*26)/12</f>
        <v>3335.8000000000006</v>
      </c>
      <c r="Q20" s="218" t="s">
        <v>28</v>
      </c>
      <c r="R20" s="219">
        <f>(L20*26)/12</f>
        <v>3660.8000000000006</v>
      </c>
      <c r="T20" s="217">
        <f t="shared" si="15"/>
        <v>36129.600000000006</v>
      </c>
      <c r="U20" s="218" t="s">
        <v>28</v>
      </c>
      <c r="V20" s="211">
        <f t="shared" si="16"/>
        <v>40029.600000000006</v>
      </c>
      <c r="W20" s="218" t="s">
        <v>28</v>
      </c>
      <c r="X20" s="219">
        <f t="shared" si="17"/>
        <v>43929.600000000006</v>
      </c>
    </row>
    <row r="21" spans="1:24" x14ac:dyDescent="0.25">
      <c r="A21" s="254" t="s">
        <v>116</v>
      </c>
      <c r="B21" s="233">
        <v>24.29</v>
      </c>
      <c r="C21" s="214" t="s">
        <v>28</v>
      </c>
      <c r="D21" s="259">
        <v>26.9</v>
      </c>
      <c r="E21" s="214" t="s">
        <v>28</v>
      </c>
      <c r="F21" s="234">
        <v>29.52</v>
      </c>
      <c r="H21" s="217">
        <f t="shared" si="0"/>
        <v>1943.1999999999998</v>
      </c>
      <c r="I21" s="218" t="s">
        <v>28</v>
      </c>
      <c r="J21" s="211">
        <f t="shared" si="10"/>
        <v>2152</v>
      </c>
      <c r="K21" s="218" t="s">
        <v>28</v>
      </c>
      <c r="L21" s="219">
        <f t="shared" si="11"/>
        <v>2361.6</v>
      </c>
      <c r="M21" s="211"/>
      <c r="N21" s="217">
        <f t="shared" si="12"/>
        <v>4210.2666666666664</v>
      </c>
      <c r="O21" s="218" t="s">
        <v>28</v>
      </c>
      <c r="P21" s="211">
        <f t="shared" si="13"/>
        <v>4662.666666666667</v>
      </c>
      <c r="Q21" s="218" t="s">
        <v>28</v>
      </c>
      <c r="R21" s="219">
        <f t="shared" si="14"/>
        <v>5116.8</v>
      </c>
      <c r="T21" s="217">
        <f t="shared" si="15"/>
        <v>50523.199999999997</v>
      </c>
      <c r="U21" s="218" t="s">
        <v>28</v>
      </c>
      <c r="V21" s="211">
        <f t="shared" si="16"/>
        <v>55952</v>
      </c>
      <c r="W21" s="218" t="s">
        <v>28</v>
      </c>
      <c r="X21" s="219">
        <f t="shared" si="17"/>
        <v>61401.599999999999</v>
      </c>
    </row>
    <row r="22" spans="1:24" x14ac:dyDescent="0.25">
      <c r="A22" s="254" t="s">
        <v>94</v>
      </c>
      <c r="B22" s="213">
        <v>31.89</v>
      </c>
      <c r="C22" s="214" t="s">
        <v>28</v>
      </c>
      <c r="D22" s="215">
        <v>35.33</v>
      </c>
      <c r="E22" s="214" t="s">
        <v>28</v>
      </c>
      <c r="F22" s="216">
        <v>38.774999999999999</v>
      </c>
      <c r="H22" s="217">
        <f t="shared" ref="H22:H40" si="18">B22*80</f>
        <v>2551.1999999999998</v>
      </c>
      <c r="I22" s="218" t="s">
        <v>28</v>
      </c>
      <c r="J22" s="211">
        <f t="shared" ref="J22:J40" si="19">D22*80</f>
        <v>2826.3999999999996</v>
      </c>
      <c r="K22" s="218" t="s">
        <v>28</v>
      </c>
      <c r="L22" s="219">
        <f t="shared" ref="L22:L40" si="20">F22*80</f>
        <v>3102</v>
      </c>
      <c r="M22" s="211"/>
      <c r="N22" s="217">
        <f t="shared" ref="N22:N40" si="21">(H22*26)/12</f>
        <v>5527.5999999999995</v>
      </c>
      <c r="O22" s="218" t="s">
        <v>28</v>
      </c>
      <c r="P22" s="211">
        <f t="shared" ref="P22:P40" si="22">(J22*26)/12</f>
        <v>6123.8666666666659</v>
      </c>
      <c r="Q22" s="218" t="s">
        <v>28</v>
      </c>
      <c r="R22" s="219">
        <f t="shared" ref="R22:R40" si="23">(L22*26)/12</f>
        <v>6721</v>
      </c>
      <c r="T22" s="217">
        <f t="shared" si="15"/>
        <v>66331.199999999997</v>
      </c>
      <c r="U22" s="218" t="s">
        <v>28</v>
      </c>
      <c r="V22" s="211">
        <f t="shared" si="16"/>
        <v>73486.399999999994</v>
      </c>
      <c r="W22" s="218" t="s">
        <v>28</v>
      </c>
      <c r="X22" s="219">
        <f t="shared" si="17"/>
        <v>80652</v>
      </c>
    </row>
    <row r="23" spans="1:24" x14ac:dyDescent="0.25">
      <c r="A23" s="254" t="s">
        <v>19</v>
      </c>
      <c r="B23" s="213">
        <v>25.29</v>
      </c>
      <c r="C23" s="214" t="s">
        <v>28</v>
      </c>
      <c r="D23" s="215">
        <v>28.015000000000001</v>
      </c>
      <c r="E23" s="214" t="s">
        <v>28</v>
      </c>
      <c r="F23" s="216">
        <v>30.74</v>
      </c>
      <c r="H23" s="217">
        <f t="shared" si="18"/>
        <v>2023.1999999999998</v>
      </c>
      <c r="I23" s="218" t="s">
        <v>28</v>
      </c>
      <c r="J23" s="211">
        <f t="shared" si="19"/>
        <v>2241.1999999999998</v>
      </c>
      <c r="K23" s="218" t="s">
        <v>28</v>
      </c>
      <c r="L23" s="219">
        <f t="shared" si="20"/>
        <v>2459.1999999999998</v>
      </c>
      <c r="M23" s="211"/>
      <c r="N23" s="217">
        <f t="shared" si="21"/>
        <v>4383.5999999999995</v>
      </c>
      <c r="O23" s="218" t="s">
        <v>28</v>
      </c>
      <c r="P23" s="211">
        <f t="shared" si="22"/>
        <v>4855.9333333333334</v>
      </c>
      <c r="Q23" s="218" t="s">
        <v>28</v>
      </c>
      <c r="R23" s="219">
        <f t="shared" si="23"/>
        <v>5328.2666666666664</v>
      </c>
      <c r="T23" s="217">
        <f t="shared" si="15"/>
        <v>52603.199999999997</v>
      </c>
      <c r="U23" s="218" t="s">
        <v>28</v>
      </c>
      <c r="V23" s="211">
        <f t="shared" si="16"/>
        <v>58271.199999999997</v>
      </c>
      <c r="W23" s="218" t="s">
        <v>28</v>
      </c>
      <c r="X23" s="219">
        <f t="shared" si="17"/>
        <v>63939.199999999997</v>
      </c>
    </row>
    <row r="24" spans="1:24" x14ac:dyDescent="0.25">
      <c r="A24" s="254" t="s">
        <v>97</v>
      </c>
      <c r="B24" s="213">
        <v>25.29</v>
      </c>
      <c r="C24" s="214" t="s">
        <v>28</v>
      </c>
      <c r="D24" s="215">
        <v>28.015000000000001</v>
      </c>
      <c r="E24" s="214" t="s">
        <v>28</v>
      </c>
      <c r="F24" s="216">
        <v>30.74</v>
      </c>
      <c r="H24" s="217">
        <f t="shared" si="18"/>
        <v>2023.1999999999998</v>
      </c>
      <c r="I24" s="218" t="s">
        <v>28</v>
      </c>
      <c r="J24" s="211">
        <f t="shared" si="19"/>
        <v>2241.1999999999998</v>
      </c>
      <c r="K24" s="218" t="s">
        <v>28</v>
      </c>
      <c r="L24" s="219">
        <f t="shared" si="20"/>
        <v>2459.1999999999998</v>
      </c>
      <c r="M24" s="211"/>
      <c r="N24" s="217">
        <f t="shared" si="21"/>
        <v>4383.5999999999995</v>
      </c>
      <c r="O24" s="218" t="s">
        <v>28</v>
      </c>
      <c r="P24" s="211">
        <f t="shared" si="22"/>
        <v>4855.9333333333334</v>
      </c>
      <c r="Q24" s="218" t="s">
        <v>28</v>
      </c>
      <c r="R24" s="219">
        <f t="shared" si="23"/>
        <v>5328.2666666666664</v>
      </c>
      <c r="T24" s="217">
        <f t="shared" si="15"/>
        <v>52603.199999999997</v>
      </c>
      <c r="U24" s="218" t="s">
        <v>28</v>
      </c>
      <c r="V24" s="211">
        <f t="shared" si="16"/>
        <v>58271.199999999997</v>
      </c>
      <c r="W24" s="218" t="s">
        <v>28</v>
      </c>
      <c r="X24" s="219">
        <f t="shared" si="17"/>
        <v>63939.199999999997</v>
      </c>
    </row>
    <row r="25" spans="1:24" x14ac:dyDescent="0.25">
      <c r="A25" s="254" t="s">
        <v>13</v>
      </c>
      <c r="B25" s="213">
        <v>26.92</v>
      </c>
      <c r="C25" s="214" t="s">
        <v>28</v>
      </c>
      <c r="D25" s="215">
        <v>29.82</v>
      </c>
      <c r="E25" s="214" t="s">
        <v>28</v>
      </c>
      <c r="F25" s="216">
        <v>32.72</v>
      </c>
      <c r="H25" s="217">
        <f t="shared" si="18"/>
        <v>2153.6000000000004</v>
      </c>
      <c r="I25" s="218" t="s">
        <v>28</v>
      </c>
      <c r="J25" s="211">
        <f t="shared" si="19"/>
        <v>2385.6</v>
      </c>
      <c r="K25" s="218" t="s">
        <v>28</v>
      </c>
      <c r="L25" s="219">
        <f t="shared" si="20"/>
        <v>2617.6</v>
      </c>
      <c r="M25" s="211"/>
      <c r="N25" s="217">
        <f t="shared" si="21"/>
        <v>4666.1333333333341</v>
      </c>
      <c r="O25" s="218" t="s">
        <v>28</v>
      </c>
      <c r="P25" s="211">
        <f t="shared" si="22"/>
        <v>5168.8</v>
      </c>
      <c r="Q25" s="218" t="s">
        <v>28</v>
      </c>
      <c r="R25" s="219">
        <f t="shared" si="23"/>
        <v>5671.4666666666662</v>
      </c>
      <c r="T25" s="217">
        <f t="shared" si="15"/>
        <v>55993.600000000006</v>
      </c>
      <c r="U25" s="218" t="s">
        <v>28</v>
      </c>
      <c r="V25" s="211">
        <f t="shared" si="16"/>
        <v>62025.599999999999</v>
      </c>
      <c r="W25" s="218" t="s">
        <v>28</v>
      </c>
      <c r="X25" s="219">
        <f t="shared" si="17"/>
        <v>68057.599999999991</v>
      </c>
    </row>
    <row r="26" spans="1:24" x14ac:dyDescent="0.25">
      <c r="A26" s="254" t="s">
        <v>15</v>
      </c>
      <c r="B26" s="213">
        <v>33.340000000000003</v>
      </c>
      <c r="C26" s="214" t="s">
        <v>28</v>
      </c>
      <c r="D26" s="215">
        <v>36.93</v>
      </c>
      <c r="E26" s="214" t="s">
        <v>28</v>
      </c>
      <c r="F26" s="216">
        <v>40.520000000000003</v>
      </c>
      <c r="H26" s="217">
        <f t="shared" si="18"/>
        <v>2667.2000000000003</v>
      </c>
      <c r="I26" s="218" t="s">
        <v>28</v>
      </c>
      <c r="J26" s="211">
        <f t="shared" si="19"/>
        <v>2954.4</v>
      </c>
      <c r="K26" s="218" t="s">
        <v>28</v>
      </c>
      <c r="L26" s="219">
        <f t="shared" si="20"/>
        <v>3241.6000000000004</v>
      </c>
      <c r="M26" s="211"/>
      <c r="N26" s="217">
        <f t="shared" si="21"/>
        <v>5778.9333333333343</v>
      </c>
      <c r="O26" s="218" t="s">
        <v>28</v>
      </c>
      <c r="P26" s="211">
        <f t="shared" si="22"/>
        <v>6401.2000000000007</v>
      </c>
      <c r="Q26" s="218" t="s">
        <v>28</v>
      </c>
      <c r="R26" s="219">
        <f t="shared" si="23"/>
        <v>7023.4666666666672</v>
      </c>
      <c r="T26" s="217">
        <f t="shared" si="15"/>
        <v>69347.200000000012</v>
      </c>
      <c r="U26" s="218" t="s">
        <v>28</v>
      </c>
      <c r="V26" s="211">
        <f t="shared" si="16"/>
        <v>76814.400000000009</v>
      </c>
      <c r="W26" s="218" t="s">
        <v>28</v>
      </c>
      <c r="X26" s="219">
        <f t="shared" si="17"/>
        <v>84281.600000000006</v>
      </c>
    </row>
    <row r="27" spans="1:24" x14ac:dyDescent="0.25">
      <c r="A27" s="254" t="s">
        <v>101</v>
      </c>
      <c r="B27" s="213">
        <v>30.24</v>
      </c>
      <c r="C27" s="214" t="s">
        <v>28</v>
      </c>
      <c r="D27" s="215">
        <v>33.494999999999997</v>
      </c>
      <c r="E27" s="214" t="s">
        <v>28</v>
      </c>
      <c r="F27" s="216">
        <v>36.75</v>
      </c>
      <c r="H27" s="217">
        <f t="shared" si="18"/>
        <v>2419.1999999999998</v>
      </c>
      <c r="I27" s="218" t="s">
        <v>28</v>
      </c>
      <c r="J27" s="211">
        <f t="shared" si="19"/>
        <v>2679.6</v>
      </c>
      <c r="K27" s="218" t="s">
        <v>28</v>
      </c>
      <c r="L27" s="219">
        <f t="shared" si="20"/>
        <v>2940</v>
      </c>
      <c r="M27" s="211"/>
      <c r="N27" s="217">
        <f t="shared" si="21"/>
        <v>5241.5999999999995</v>
      </c>
      <c r="O27" s="218" t="s">
        <v>28</v>
      </c>
      <c r="P27" s="211">
        <f t="shared" si="22"/>
        <v>5805.7999999999993</v>
      </c>
      <c r="Q27" s="218" t="s">
        <v>28</v>
      </c>
      <c r="R27" s="219">
        <f t="shared" si="23"/>
        <v>6370</v>
      </c>
      <c r="T27" s="217">
        <f t="shared" si="15"/>
        <v>62899.199999999997</v>
      </c>
      <c r="U27" s="218" t="s">
        <v>28</v>
      </c>
      <c r="V27" s="211">
        <f t="shared" si="16"/>
        <v>69669.599999999991</v>
      </c>
      <c r="W27" s="218" t="s">
        <v>28</v>
      </c>
      <c r="X27" s="219">
        <f t="shared" si="17"/>
        <v>76440</v>
      </c>
    </row>
    <row r="28" spans="1:24" x14ac:dyDescent="0.25">
      <c r="A28" s="254" t="s">
        <v>21</v>
      </c>
      <c r="B28" s="213">
        <v>36.81</v>
      </c>
      <c r="C28" s="214" t="s">
        <v>28</v>
      </c>
      <c r="D28" s="215">
        <v>40.774999999999999</v>
      </c>
      <c r="E28" s="214" t="s">
        <v>28</v>
      </c>
      <c r="F28" s="216">
        <v>44.74</v>
      </c>
      <c r="H28" s="217">
        <f t="shared" si="18"/>
        <v>2944.8</v>
      </c>
      <c r="I28" s="218" t="s">
        <v>28</v>
      </c>
      <c r="J28" s="211">
        <f t="shared" si="19"/>
        <v>3262</v>
      </c>
      <c r="K28" s="218" t="s">
        <v>28</v>
      </c>
      <c r="L28" s="219">
        <f t="shared" si="20"/>
        <v>3579.2000000000003</v>
      </c>
      <c r="M28" s="211"/>
      <c r="N28" s="217">
        <f t="shared" si="21"/>
        <v>6380.4000000000005</v>
      </c>
      <c r="O28" s="218" t="s">
        <v>28</v>
      </c>
      <c r="P28" s="211">
        <f t="shared" si="22"/>
        <v>7067.666666666667</v>
      </c>
      <c r="Q28" s="218" t="s">
        <v>28</v>
      </c>
      <c r="R28" s="219">
        <f t="shared" si="23"/>
        <v>7754.9333333333343</v>
      </c>
      <c r="T28" s="217">
        <f t="shared" si="15"/>
        <v>76564.800000000003</v>
      </c>
      <c r="U28" s="218" t="s">
        <v>28</v>
      </c>
      <c r="V28" s="211">
        <f t="shared" si="16"/>
        <v>84812</v>
      </c>
      <c r="W28" s="218" t="s">
        <v>28</v>
      </c>
      <c r="X28" s="219">
        <f t="shared" si="17"/>
        <v>93059.200000000012</v>
      </c>
    </row>
    <row r="29" spans="1:24" x14ac:dyDescent="0.25">
      <c r="A29" s="254" t="s">
        <v>11</v>
      </c>
      <c r="B29" s="213">
        <v>29.73</v>
      </c>
      <c r="C29" s="214" t="s">
        <v>28</v>
      </c>
      <c r="D29" s="215">
        <v>32.93</v>
      </c>
      <c r="E29" s="214" t="s">
        <v>28</v>
      </c>
      <c r="F29" s="216">
        <v>36.130000000000003</v>
      </c>
      <c r="H29" s="217">
        <f t="shared" si="18"/>
        <v>2378.4</v>
      </c>
      <c r="I29" s="218" t="s">
        <v>28</v>
      </c>
      <c r="J29" s="211">
        <f t="shared" si="19"/>
        <v>2634.4</v>
      </c>
      <c r="K29" s="218" t="s">
        <v>28</v>
      </c>
      <c r="L29" s="219">
        <f t="shared" si="20"/>
        <v>2890.4</v>
      </c>
      <c r="M29" s="211"/>
      <c r="N29" s="217">
        <f t="shared" si="21"/>
        <v>5153.2</v>
      </c>
      <c r="O29" s="218" t="s">
        <v>28</v>
      </c>
      <c r="P29" s="211">
        <f t="shared" si="22"/>
        <v>5707.8666666666677</v>
      </c>
      <c r="Q29" s="218" t="s">
        <v>28</v>
      </c>
      <c r="R29" s="219">
        <f t="shared" si="23"/>
        <v>6262.5333333333338</v>
      </c>
      <c r="T29" s="217">
        <f t="shared" si="15"/>
        <v>61838.400000000001</v>
      </c>
      <c r="U29" s="218" t="s">
        <v>28</v>
      </c>
      <c r="V29" s="211">
        <f t="shared" si="16"/>
        <v>68494.400000000009</v>
      </c>
      <c r="W29" s="218" t="s">
        <v>28</v>
      </c>
      <c r="X29" s="219">
        <f t="shared" si="17"/>
        <v>75150.400000000009</v>
      </c>
    </row>
    <row r="30" spans="1:24" x14ac:dyDescent="0.25">
      <c r="A30" s="254" t="s">
        <v>17</v>
      </c>
      <c r="B30" s="213">
        <v>27.64</v>
      </c>
      <c r="C30" s="214" t="s">
        <v>28</v>
      </c>
      <c r="D30" s="215">
        <v>30.62</v>
      </c>
      <c r="E30" s="214" t="s">
        <v>28</v>
      </c>
      <c r="F30" s="216">
        <v>33.6</v>
      </c>
      <c r="H30" s="217">
        <f t="shared" si="18"/>
        <v>2211.1999999999998</v>
      </c>
      <c r="I30" s="218" t="s">
        <v>28</v>
      </c>
      <c r="J30" s="211">
        <f t="shared" si="19"/>
        <v>2449.6</v>
      </c>
      <c r="K30" s="218" t="s">
        <v>28</v>
      </c>
      <c r="L30" s="219">
        <f t="shared" si="20"/>
        <v>2688</v>
      </c>
      <c r="M30" s="211"/>
      <c r="N30" s="217">
        <f t="shared" si="21"/>
        <v>4790.9333333333334</v>
      </c>
      <c r="O30" s="218" t="s">
        <v>28</v>
      </c>
      <c r="P30" s="211">
        <f t="shared" si="22"/>
        <v>5307.4666666666662</v>
      </c>
      <c r="Q30" s="218" t="s">
        <v>28</v>
      </c>
      <c r="R30" s="219">
        <f t="shared" si="23"/>
        <v>5824</v>
      </c>
      <c r="T30" s="217">
        <f t="shared" si="15"/>
        <v>57491.199999999997</v>
      </c>
      <c r="U30" s="218" t="s">
        <v>28</v>
      </c>
      <c r="V30" s="211">
        <f t="shared" si="16"/>
        <v>63689.599999999999</v>
      </c>
      <c r="W30" s="218" t="s">
        <v>28</v>
      </c>
      <c r="X30" s="219">
        <f t="shared" si="17"/>
        <v>69888</v>
      </c>
    </row>
    <row r="31" spans="1:24" x14ac:dyDescent="0.25">
      <c r="A31" s="254" t="s">
        <v>12</v>
      </c>
      <c r="B31" s="213">
        <v>35.659999999999997</v>
      </c>
      <c r="C31" s="214" t="s">
        <v>28</v>
      </c>
      <c r="D31" s="215">
        <v>39.5</v>
      </c>
      <c r="E31" s="214" t="s">
        <v>28</v>
      </c>
      <c r="F31" s="216">
        <v>43.34</v>
      </c>
      <c r="H31" s="217">
        <f t="shared" si="18"/>
        <v>2852.7999999999997</v>
      </c>
      <c r="I31" s="218" t="s">
        <v>28</v>
      </c>
      <c r="J31" s="211">
        <f t="shared" si="19"/>
        <v>3160</v>
      </c>
      <c r="K31" s="218" t="s">
        <v>28</v>
      </c>
      <c r="L31" s="219">
        <f t="shared" si="20"/>
        <v>3467.2000000000003</v>
      </c>
      <c r="M31" s="211"/>
      <c r="N31" s="217">
        <f t="shared" si="21"/>
        <v>6181.0666666666657</v>
      </c>
      <c r="O31" s="218" t="s">
        <v>28</v>
      </c>
      <c r="P31" s="211">
        <f t="shared" si="22"/>
        <v>6846.666666666667</v>
      </c>
      <c r="Q31" s="218" t="s">
        <v>28</v>
      </c>
      <c r="R31" s="219">
        <f t="shared" si="23"/>
        <v>7512.2666666666673</v>
      </c>
      <c r="T31" s="217">
        <f t="shared" si="15"/>
        <v>74172.799999999988</v>
      </c>
      <c r="U31" s="218" t="s">
        <v>28</v>
      </c>
      <c r="V31" s="211">
        <f t="shared" si="16"/>
        <v>82160</v>
      </c>
      <c r="W31" s="218" t="s">
        <v>28</v>
      </c>
      <c r="X31" s="219">
        <f t="shared" si="17"/>
        <v>90147.200000000012</v>
      </c>
    </row>
    <row r="32" spans="1:24" x14ac:dyDescent="0.25">
      <c r="A32" s="254" t="s">
        <v>100</v>
      </c>
      <c r="B32" s="213">
        <v>40.229999999999997</v>
      </c>
      <c r="C32" s="214" t="s">
        <v>28</v>
      </c>
      <c r="D32" s="215">
        <v>44.564999999999998</v>
      </c>
      <c r="E32" s="214" t="s">
        <v>28</v>
      </c>
      <c r="F32" s="216">
        <v>48.9</v>
      </c>
      <c r="H32" s="217">
        <f t="shared" si="18"/>
        <v>3218.3999999999996</v>
      </c>
      <c r="I32" s="218" t="s">
        <v>28</v>
      </c>
      <c r="J32" s="211">
        <f t="shared" si="19"/>
        <v>3565.2</v>
      </c>
      <c r="K32" s="218" t="s">
        <v>28</v>
      </c>
      <c r="L32" s="219">
        <f t="shared" si="20"/>
        <v>3912</v>
      </c>
      <c r="M32" s="211"/>
      <c r="N32" s="217">
        <f t="shared" si="21"/>
        <v>6973.2</v>
      </c>
      <c r="O32" s="218" t="s">
        <v>28</v>
      </c>
      <c r="P32" s="211">
        <f t="shared" si="22"/>
        <v>7724.5999999999995</v>
      </c>
      <c r="Q32" s="218" t="s">
        <v>28</v>
      </c>
      <c r="R32" s="219">
        <f t="shared" si="23"/>
        <v>8476</v>
      </c>
      <c r="T32" s="217">
        <f t="shared" si="15"/>
        <v>83678.399999999994</v>
      </c>
      <c r="U32" s="218" t="s">
        <v>28</v>
      </c>
      <c r="V32" s="211">
        <f t="shared" si="16"/>
        <v>92695.2</v>
      </c>
      <c r="W32" s="218" t="s">
        <v>28</v>
      </c>
      <c r="X32" s="219">
        <f t="shared" si="17"/>
        <v>101712</v>
      </c>
    </row>
    <row r="33" spans="1:24" x14ac:dyDescent="0.25">
      <c r="A33" s="254" t="s">
        <v>98</v>
      </c>
      <c r="B33" s="213">
        <v>40.229999999999997</v>
      </c>
      <c r="C33" s="214" t="s">
        <v>28</v>
      </c>
      <c r="D33" s="215">
        <v>44.564999999999998</v>
      </c>
      <c r="E33" s="214" t="s">
        <v>28</v>
      </c>
      <c r="F33" s="216">
        <v>48.9</v>
      </c>
      <c r="H33" s="217">
        <f t="shared" si="18"/>
        <v>3218.3999999999996</v>
      </c>
      <c r="I33" s="218" t="s">
        <v>28</v>
      </c>
      <c r="J33" s="211">
        <f t="shared" si="19"/>
        <v>3565.2</v>
      </c>
      <c r="K33" s="218" t="s">
        <v>28</v>
      </c>
      <c r="L33" s="219">
        <f t="shared" si="20"/>
        <v>3912</v>
      </c>
      <c r="M33" s="211"/>
      <c r="N33" s="217">
        <f t="shared" si="21"/>
        <v>6973.2</v>
      </c>
      <c r="O33" s="218" t="s">
        <v>28</v>
      </c>
      <c r="P33" s="211">
        <f t="shared" si="22"/>
        <v>7724.5999999999995</v>
      </c>
      <c r="Q33" s="218" t="s">
        <v>28</v>
      </c>
      <c r="R33" s="219">
        <f t="shared" si="23"/>
        <v>8476</v>
      </c>
      <c r="T33" s="217">
        <f t="shared" si="15"/>
        <v>83678.399999999994</v>
      </c>
      <c r="U33" s="218" t="s">
        <v>28</v>
      </c>
      <c r="V33" s="211">
        <f t="shared" si="16"/>
        <v>92695.2</v>
      </c>
      <c r="W33" s="218" t="s">
        <v>28</v>
      </c>
      <c r="X33" s="219">
        <f t="shared" si="17"/>
        <v>101712</v>
      </c>
    </row>
    <row r="34" spans="1:24" x14ac:dyDescent="0.25">
      <c r="A34" s="254" t="s">
        <v>108</v>
      </c>
      <c r="B34" s="213">
        <v>35.128799999999998</v>
      </c>
      <c r="C34" s="214" t="s">
        <v>28</v>
      </c>
      <c r="D34" s="215">
        <v>38.9163</v>
      </c>
      <c r="E34" s="214" t="s">
        <v>28</v>
      </c>
      <c r="F34" s="216">
        <v>42.703800000000001</v>
      </c>
      <c r="H34" s="217">
        <f t="shared" si="18"/>
        <v>2810.3040000000001</v>
      </c>
      <c r="I34" s="218" t="s">
        <v>28</v>
      </c>
      <c r="J34" s="211">
        <f t="shared" si="19"/>
        <v>3113.3040000000001</v>
      </c>
      <c r="K34" s="218" t="s">
        <v>28</v>
      </c>
      <c r="L34" s="219">
        <f t="shared" si="20"/>
        <v>3416.3040000000001</v>
      </c>
      <c r="M34" s="211"/>
      <c r="N34" s="217">
        <f t="shared" si="21"/>
        <v>6088.9920000000011</v>
      </c>
      <c r="O34" s="218" t="s">
        <v>28</v>
      </c>
      <c r="P34" s="211">
        <f t="shared" si="22"/>
        <v>6745.4920000000011</v>
      </c>
      <c r="Q34" s="218" t="s">
        <v>28</v>
      </c>
      <c r="R34" s="219">
        <f t="shared" si="23"/>
        <v>7401.9920000000011</v>
      </c>
      <c r="T34" s="217">
        <f t="shared" si="15"/>
        <v>73067.90400000001</v>
      </c>
      <c r="U34" s="218" t="s">
        <v>28</v>
      </c>
      <c r="V34" s="211">
        <f t="shared" si="16"/>
        <v>80945.90400000001</v>
      </c>
      <c r="W34" s="218" t="s">
        <v>28</v>
      </c>
      <c r="X34" s="219">
        <f t="shared" si="17"/>
        <v>88823.90400000001</v>
      </c>
    </row>
    <row r="35" spans="1:24" x14ac:dyDescent="0.25">
      <c r="A35" s="254" t="s">
        <v>109</v>
      </c>
      <c r="B35" s="213">
        <v>29.29</v>
      </c>
      <c r="C35" s="214" t="s">
        <v>28</v>
      </c>
      <c r="D35" s="215">
        <v>32.44</v>
      </c>
      <c r="E35" s="214" t="s">
        <v>28</v>
      </c>
      <c r="F35" s="216">
        <v>35.6</v>
      </c>
      <c r="H35" s="217">
        <f t="shared" si="18"/>
        <v>2343.1999999999998</v>
      </c>
      <c r="I35" s="218" t="s">
        <v>28</v>
      </c>
      <c r="J35" s="211">
        <f t="shared" si="19"/>
        <v>2595.1999999999998</v>
      </c>
      <c r="K35" s="218" t="s">
        <v>28</v>
      </c>
      <c r="L35" s="219">
        <f t="shared" si="20"/>
        <v>2848</v>
      </c>
      <c r="M35" s="211"/>
      <c r="N35" s="217">
        <f t="shared" si="21"/>
        <v>5076.9333333333334</v>
      </c>
      <c r="O35" s="218" t="s">
        <v>28</v>
      </c>
      <c r="P35" s="211">
        <f t="shared" si="22"/>
        <v>5622.9333333333334</v>
      </c>
      <c r="Q35" s="218" t="s">
        <v>28</v>
      </c>
      <c r="R35" s="219">
        <f t="shared" si="23"/>
        <v>6170.666666666667</v>
      </c>
      <c r="T35" s="217">
        <f t="shared" si="15"/>
        <v>60923.199999999997</v>
      </c>
      <c r="U35" s="218" t="s">
        <v>28</v>
      </c>
      <c r="V35" s="211">
        <f t="shared" si="16"/>
        <v>67475.199999999997</v>
      </c>
      <c r="W35" s="218" t="s">
        <v>28</v>
      </c>
      <c r="X35" s="219">
        <f t="shared" si="17"/>
        <v>74048</v>
      </c>
    </row>
    <row r="36" spans="1:24" x14ac:dyDescent="0.25">
      <c r="A36" s="254" t="s">
        <v>99</v>
      </c>
      <c r="B36" s="213">
        <v>23.06</v>
      </c>
      <c r="C36" s="214" t="s">
        <v>28</v>
      </c>
      <c r="D36" s="215">
        <v>25.545000000000002</v>
      </c>
      <c r="E36" s="214" t="s">
        <v>28</v>
      </c>
      <c r="F36" s="216">
        <v>28.03</v>
      </c>
      <c r="H36" s="217">
        <f t="shared" si="18"/>
        <v>1844.8</v>
      </c>
      <c r="I36" s="218" t="s">
        <v>28</v>
      </c>
      <c r="J36" s="211">
        <f t="shared" si="19"/>
        <v>2043.6000000000001</v>
      </c>
      <c r="K36" s="218" t="s">
        <v>28</v>
      </c>
      <c r="L36" s="219">
        <f t="shared" si="20"/>
        <v>2242.4</v>
      </c>
      <c r="M36" s="211"/>
      <c r="N36" s="217">
        <f t="shared" si="21"/>
        <v>3997.0666666666662</v>
      </c>
      <c r="O36" s="218" t="s">
        <v>28</v>
      </c>
      <c r="P36" s="211">
        <f t="shared" si="22"/>
        <v>4427.8</v>
      </c>
      <c r="Q36" s="218" t="s">
        <v>28</v>
      </c>
      <c r="R36" s="219">
        <f t="shared" si="23"/>
        <v>4858.5333333333338</v>
      </c>
      <c r="T36" s="217">
        <f t="shared" si="15"/>
        <v>47964.799999999996</v>
      </c>
      <c r="U36" s="218" t="s">
        <v>28</v>
      </c>
      <c r="V36" s="211">
        <f t="shared" si="16"/>
        <v>53133.600000000006</v>
      </c>
      <c r="W36" s="218" t="s">
        <v>28</v>
      </c>
      <c r="X36" s="219">
        <f t="shared" si="17"/>
        <v>58302.400000000001</v>
      </c>
    </row>
    <row r="37" spans="1:24" x14ac:dyDescent="0.25">
      <c r="A37" s="254" t="s">
        <v>110</v>
      </c>
      <c r="B37" s="213">
        <v>25.89</v>
      </c>
      <c r="C37" s="214" t="s">
        <v>28</v>
      </c>
      <c r="D37" s="215">
        <v>28.68</v>
      </c>
      <c r="E37" s="214" t="s">
        <v>28</v>
      </c>
      <c r="F37" s="216">
        <v>31.46</v>
      </c>
      <c r="H37" s="217">
        <f t="shared" si="18"/>
        <v>2071.1999999999998</v>
      </c>
      <c r="I37" s="218" t="s">
        <v>28</v>
      </c>
      <c r="J37" s="211">
        <f t="shared" si="19"/>
        <v>2294.4</v>
      </c>
      <c r="K37" s="218" t="s">
        <v>28</v>
      </c>
      <c r="L37" s="219">
        <f t="shared" si="20"/>
        <v>2516.8000000000002</v>
      </c>
      <c r="M37" s="211"/>
      <c r="N37" s="217">
        <f t="shared" si="21"/>
        <v>4487.5999999999995</v>
      </c>
      <c r="O37" s="218" t="s">
        <v>28</v>
      </c>
      <c r="P37" s="211">
        <f t="shared" si="22"/>
        <v>4971.2</v>
      </c>
      <c r="Q37" s="218" t="s">
        <v>28</v>
      </c>
      <c r="R37" s="219">
        <f t="shared" si="23"/>
        <v>5453.0666666666666</v>
      </c>
      <c r="T37" s="217">
        <f t="shared" si="15"/>
        <v>53851.199999999997</v>
      </c>
      <c r="U37" s="218" t="s">
        <v>28</v>
      </c>
      <c r="V37" s="211">
        <f t="shared" si="16"/>
        <v>59654.400000000001</v>
      </c>
      <c r="W37" s="218" t="s">
        <v>28</v>
      </c>
      <c r="X37" s="219">
        <f t="shared" si="17"/>
        <v>65436.800000000003</v>
      </c>
    </row>
    <row r="38" spans="1:24" x14ac:dyDescent="0.25">
      <c r="A38" s="254" t="s">
        <v>93</v>
      </c>
      <c r="B38" s="213">
        <v>28.13</v>
      </c>
      <c r="C38" s="214" t="s">
        <v>28</v>
      </c>
      <c r="D38" s="215">
        <v>31.16</v>
      </c>
      <c r="E38" s="214" t="s">
        <v>28</v>
      </c>
      <c r="F38" s="216">
        <v>34.19</v>
      </c>
      <c r="H38" s="217">
        <f t="shared" si="18"/>
        <v>2250.4</v>
      </c>
      <c r="I38" s="218" t="s">
        <v>28</v>
      </c>
      <c r="J38" s="211">
        <f t="shared" si="19"/>
        <v>2492.8000000000002</v>
      </c>
      <c r="K38" s="218" t="s">
        <v>28</v>
      </c>
      <c r="L38" s="219">
        <f t="shared" si="20"/>
        <v>2735.2</v>
      </c>
      <c r="M38" s="211"/>
      <c r="N38" s="217">
        <f t="shared" si="21"/>
        <v>4875.8666666666668</v>
      </c>
      <c r="O38" s="218" t="s">
        <v>28</v>
      </c>
      <c r="P38" s="211">
        <f t="shared" si="22"/>
        <v>5401.0666666666666</v>
      </c>
      <c r="Q38" s="218" t="s">
        <v>28</v>
      </c>
      <c r="R38" s="219">
        <f t="shared" si="23"/>
        <v>5926.2666666666664</v>
      </c>
      <c r="T38" s="217">
        <f t="shared" si="15"/>
        <v>58510.400000000001</v>
      </c>
      <c r="U38" s="218" t="s">
        <v>28</v>
      </c>
      <c r="V38" s="211">
        <f t="shared" si="16"/>
        <v>64812.800000000003</v>
      </c>
      <c r="W38" s="218" t="s">
        <v>28</v>
      </c>
      <c r="X38" s="219">
        <f t="shared" si="17"/>
        <v>71115.199999999997</v>
      </c>
    </row>
    <row r="39" spans="1:24" x14ac:dyDescent="0.25">
      <c r="A39" s="254" t="s">
        <v>95</v>
      </c>
      <c r="B39" s="213">
        <v>33.340000000000003</v>
      </c>
      <c r="C39" s="214" t="s">
        <v>28</v>
      </c>
      <c r="D39" s="215">
        <v>36.93</v>
      </c>
      <c r="E39" s="214" t="s">
        <v>28</v>
      </c>
      <c r="F39" s="216">
        <v>40.520000000000003</v>
      </c>
      <c r="H39" s="217">
        <f t="shared" si="18"/>
        <v>2667.2000000000003</v>
      </c>
      <c r="I39" s="218" t="s">
        <v>28</v>
      </c>
      <c r="J39" s="211">
        <f t="shared" si="19"/>
        <v>2954.4</v>
      </c>
      <c r="K39" s="218" t="s">
        <v>28</v>
      </c>
      <c r="L39" s="219">
        <f t="shared" si="20"/>
        <v>3241.6000000000004</v>
      </c>
      <c r="M39" s="211"/>
      <c r="N39" s="217">
        <f t="shared" si="21"/>
        <v>5778.9333333333343</v>
      </c>
      <c r="O39" s="218" t="s">
        <v>28</v>
      </c>
      <c r="P39" s="211">
        <f t="shared" si="22"/>
        <v>6401.2000000000007</v>
      </c>
      <c r="Q39" s="218" t="s">
        <v>28</v>
      </c>
      <c r="R39" s="219">
        <f t="shared" si="23"/>
        <v>7023.4666666666672</v>
      </c>
      <c r="T39" s="217">
        <f t="shared" si="15"/>
        <v>69347.200000000012</v>
      </c>
      <c r="U39" s="218" t="s">
        <v>28</v>
      </c>
      <c r="V39" s="211">
        <f t="shared" si="16"/>
        <v>76814.400000000009</v>
      </c>
      <c r="W39" s="218" t="s">
        <v>28</v>
      </c>
      <c r="X39" s="219">
        <f t="shared" si="17"/>
        <v>84281.600000000006</v>
      </c>
    </row>
    <row r="40" spans="1:24" x14ac:dyDescent="0.25">
      <c r="A40" s="254" t="s">
        <v>96</v>
      </c>
      <c r="B40" s="213">
        <v>29.73</v>
      </c>
      <c r="C40" s="214" t="s">
        <v>28</v>
      </c>
      <c r="D40" s="215">
        <v>32.93</v>
      </c>
      <c r="E40" s="214" t="s">
        <v>28</v>
      </c>
      <c r="F40" s="216">
        <v>36.130000000000003</v>
      </c>
      <c r="H40" s="217">
        <f t="shared" si="18"/>
        <v>2378.4</v>
      </c>
      <c r="I40" s="218" t="s">
        <v>28</v>
      </c>
      <c r="J40" s="211">
        <f t="shared" si="19"/>
        <v>2634.4</v>
      </c>
      <c r="K40" s="218" t="s">
        <v>28</v>
      </c>
      <c r="L40" s="219">
        <f t="shared" si="20"/>
        <v>2890.4</v>
      </c>
      <c r="M40" s="211"/>
      <c r="N40" s="217">
        <f t="shared" si="21"/>
        <v>5153.2</v>
      </c>
      <c r="O40" s="218" t="s">
        <v>28</v>
      </c>
      <c r="P40" s="211">
        <f t="shared" si="22"/>
        <v>5707.8666666666677</v>
      </c>
      <c r="Q40" s="218" t="s">
        <v>28</v>
      </c>
      <c r="R40" s="219">
        <f t="shared" si="23"/>
        <v>6262.5333333333338</v>
      </c>
      <c r="T40" s="217">
        <f t="shared" si="15"/>
        <v>61838.400000000001</v>
      </c>
      <c r="U40" s="218" t="s">
        <v>28</v>
      </c>
      <c r="V40" s="211">
        <f t="shared" si="16"/>
        <v>68494.400000000009</v>
      </c>
      <c r="W40" s="218" t="s">
        <v>28</v>
      </c>
      <c r="X40" s="219">
        <f t="shared" si="17"/>
        <v>75150.400000000009</v>
      </c>
    </row>
    <row r="41" spans="1:24" ht="14.1" customHeight="1" x14ac:dyDescent="0.25">
      <c r="A41" s="257"/>
      <c r="B41" s="223"/>
      <c r="C41" s="224"/>
      <c r="D41" s="224"/>
      <c r="E41" s="225"/>
      <c r="F41" s="226"/>
      <c r="H41" s="227"/>
      <c r="I41" s="225"/>
      <c r="J41" s="228"/>
      <c r="K41" s="229"/>
      <c r="L41" s="230"/>
      <c r="M41" s="211"/>
      <c r="N41" s="227"/>
      <c r="O41" s="229"/>
      <c r="P41" s="228"/>
      <c r="Q41" s="229"/>
      <c r="R41" s="230"/>
      <c r="T41" s="227"/>
      <c r="U41" s="229"/>
      <c r="V41" s="228"/>
      <c r="W41" s="229"/>
      <c r="X41" s="230"/>
    </row>
    <row r="42" spans="1:24" x14ac:dyDescent="0.25">
      <c r="A42" s="258" t="s">
        <v>32</v>
      </c>
      <c r="B42" s="235">
        <v>14.5</v>
      </c>
      <c r="C42" s="236">
        <v>15.23</v>
      </c>
      <c r="D42" s="236">
        <v>15.99</v>
      </c>
      <c r="E42" s="236">
        <v>16.79</v>
      </c>
      <c r="F42" s="237">
        <v>17.64</v>
      </c>
      <c r="H42" s="217">
        <f t="shared" si="0"/>
        <v>1160</v>
      </c>
      <c r="I42" s="211">
        <f t="shared" si="0"/>
        <v>1218.4000000000001</v>
      </c>
      <c r="J42" s="211">
        <f t="shared" si="10"/>
        <v>1279.2</v>
      </c>
      <c r="K42" s="211">
        <f t="shared" si="10"/>
        <v>1343.1999999999998</v>
      </c>
      <c r="L42" s="219">
        <f t="shared" si="11"/>
        <v>1411.2</v>
      </c>
      <c r="N42" s="217">
        <f t="shared" ref="N42:R60" si="24">(H42*26)/12</f>
        <v>2513.3333333333335</v>
      </c>
      <c r="O42" s="211">
        <f t="shared" si="24"/>
        <v>2639.8666666666668</v>
      </c>
      <c r="P42" s="211">
        <f t="shared" si="24"/>
        <v>2771.6000000000004</v>
      </c>
      <c r="Q42" s="211">
        <f t="shared" si="24"/>
        <v>2910.2666666666664</v>
      </c>
      <c r="R42" s="219">
        <f t="shared" si="24"/>
        <v>3057.6000000000004</v>
      </c>
      <c r="T42" s="217">
        <f t="shared" si="15"/>
        <v>30160</v>
      </c>
      <c r="U42" s="211">
        <f t="shared" si="15"/>
        <v>31678.400000000001</v>
      </c>
      <c r="V42" s="211">
        <f t="shared" si="15"/>
        <v>33259.200000000004</v>
      </c>
      <c r="W42" s="211">
        <f t="shared" si="15"/>
        <v>34923.199999999997</v>
      </c>
      <c r="X42" s="219">
        <f t="shared" si="15"/>
        <v>36691.200000000004</v>
      </c>
    </row>
    <row r="43" spans="1:24" x14ac:dyDescent="0.25">
      <c r="A43" s="258" t="s">
        <v>33</v>
      </c>
      <c r="B43" s="235">
        <v>16.37</v>
      </c>
      <c r="C43" s="236">
        <v>17.190000000000001</v>
      </c>
      <c r="D43" s="236">
        <v>18.05</v>
      </c>
      <c r="E43" s="236">
        <v>18.95</v>
      </c>
      <c r="F43" s="237">
        <v>19.900000000000002</v>
      </c>
      <c r="H43" s="217">
        <f t="shared" si="0"/>
        <v>1309.6000000000001</v>
      </c>
      <c r="I43" s="211">
        <f t="shared" si="0"/>
        <v>1375.2</v>
      </c>
      <c r="J43" s="211">
        <f t="shared" si="0"/>
        <v>1444</v>
      </c>
      <c r="K43" s="211">
        <f t="shared" si="0"/>
        <v>1516</v>
      </c>
      <c r="L43" s="219">
        <f t="shared" si="11"/>
        <v>1592.0000000000002</v>
      </c>
      <c r="N43" s="217">
        <f t="shared" si="24"/>
        <v>2837.4666666666672</v>
      </c>
      <c r="O43" s="211">
        <f t="shared" si="24"/>
        <v>2979.6000000000004</v>
      </c>
      <c r="P43" s="211">
        <f t="shared" si="24"/>
        <v>3128.6666666666665</v>
      </c>
      <c r="Q43" s="211">
        <f t="shared" si="24"/>
        <v>3284.6666666666665</v>
      </c>
      <c r="R43" s="219">
        <f t="shared" si="24"/>
        <v>3449.3333333333339</v>
      </c>
      <c r="T43" s="217">
        <f t="shared" ref="T43:T80" si="25">H43*26</f>
        <v>34049.600000000006</v>
      </c>
      <c r="U43" s="211">
        <f t="shared" ref="U43:U80" si="26">I43*26</f>
        <v>35755.200000000004</v>
      </c>
      <c r="V43" s="211">
        <f t="shared" ref="V43:V80" si="27">J43*26</f>
        <v>37544</v>
      </c>
      <c r="W43" s="211">
        <f t="shared" ref="W43:W80" si="28">K43*26</f>
        <v>39416</v>
      </c>
      <c r="X43" s="219">
        <f t="shared" ref="X43:X80" si="29">L43*26</f>
        <v>41392.000000000007</v>
      </c>
    </row>
    <row r="44" spans="1:24" x14ac:dyDescent="0.25">
      <c r="A44" s="258" t="s">
        <v>82</v>
      </c>
      <c r="B44" s="235">
        <v>18.02</v>
      </c>
      <c r="C44" s="236">
        <v>18.920000000000002</v>
      </c>
      <c r="D44" s="236">
        <v>19.86</v>
      </c>
      <c r="E44" s="236">
        <v>20.860000000000003</v>
      </c>
      <c r="F44" s="237">
        <v>21.9</v>
      </c>
      <c r="H44" s="217">
        <f t="shared" ref="H44:K60" si="30">B44*80</f>
        <v>1441.6</v>
      </c>
      <c r="I44" s="211">
        <f t="shared" si="30"/>
        <v>1513.6000000000001</v>
      </c>
      <c r="J44" s="211">
        <f t="shared" si="30"/>
        <v>1588.8</v>
      </c>
      <c r="K44" s="211">
        <f t="shared" si="30"/>
        <v>1668.8000000000002</v>
      </c>
      <c r="L44" s="219">
        <f t="shared" si="11"/>
        <v>1752</v>
      </c>
      <c r="N44" s="217">
        <f t="shared" si="24"/>
        <v>3123.4666666666667</v>
      </c>
      <c r="O44" s="211">
        <f t="shared" si="24"/>
        <v>3279.4666666666672</v>
      </c>
      <c r="P44" s="211">
        <f t="shared" si="24"/>
        <v>3442.3999999999996</v>
      </c>
      <c r="Q44" s="211">
        <f t="shared" si="24"/>
        <v>3615.7333333333336</v>
      </c>
      <c r="R44" s="219">
        <f t="shared" si="24"/>
        <v>3796</v>
      </c>
      <c r="T44" s="217">
        <f t="shared" si="25"/>
        <v>37481.599999999999</v>
      </c>
      <c r="U44" s="211">
        <f t="shared" si="26"/>
        <v>39353.600000000006</v>
      </c>
      <c r="V44" s="211">
        <f t="shared" si="27"/>
        <v>41308.799999999996</v>
      </c>
      <c r="W44" s="211">
        <f t="shared" si="28"/>
        <v>43388.800000000003</v>
      </c>
      <c r="X44" s="219">
        <f t="shared" si="29"/>
        <v>45552</v>
      </c>
    </row>
    <row r="45" spans="1:24" x14ac:dyDescent="0.25">
      <c r="A45" s="258" t="s">
        <v>72</v>
      </c>
      <c r="B45" s="235">
        <v>18.02</v>
      </c>
      <c r="C45" s="236">
        <v>18.920000000000002</v>
      </c>
      <c r="D45" s="236">
        <v>19.86</v>
      </c>
      <c r="E45" s="236">
        <v>20.860000000000003</v>
      </c>
      <c r="F45" s="237">
        <v>21.9</v>
      </c>
      <c r="H45" s="217">
        <f t="shared" ref="H45" si="31">B45*80</f>
        <v>1441.6</v>
      </c>
      <c r="I45" s="211">
        <f t="shared" ref="I45" si="32">C45*80</f>
        <v>1513.6000000000001</v>
      </c>
      <c r="J45" s="211">
        <f t="shared" ref="J45" si="33">D45*80</f>
        <v>1588.8</v>
      </c>
      <c r="K45" s="211">
        <f t="shared" ref="K45" si="34">E45*80</f>
        <v>1668.8000000000002</v>
      </c>
      <c r="L45" s="219">
        <f t="shared" ref="L45" si="35">F45*80</f>
        <v>1752</v>
      </c>
      <c r="N45" s="217">
        <f t="shared" ref="N45" si="36">(H45*26)/12</f>
        <v>3123.4666666666667</v>
      </c>
      <c r="O45" s="211">
        <f t="shared" ref="O45" si="37">(I45*26)/12</f>
        <v>3279.4666666666672</v>
      </c>
      <c r="P45" s="211">
        <f t="shared" ref="P45" si="38">(J45*26)/12</f>
        <v>3442.3999999999996</v>
      </c>
      <c r="Q45" s="211">
        <f t="shared" ref="Q45" si="39">(K45*26)/12</f>
        <v>3615.7333333333336</v>
      </c>
      <c r="R45" s="219">
        <f t="shared" ref="R45" si="40">(L45*26)/12</f>
        <v>3796</v>
      </c>
      <c r="T45" s="217">
        <f t="shared" si="25"/>
        <v>37481.599999999999</v>
      </c>
      <c r="U45" s="211">
        <f t="shared" si="26"/>
        <v>39353.600000000006</v>
      </c>
      <c r="V45" s="211">
        <f t="shared" si="27"/>
        <v>41308.799999999996</v>
      </c>
      <c r="W45" s="211">
        <f t="shared" si="28"/>
        <v>43388.800000000003</v>
      </c>
      <c r="X45" s="219">
        <f t="shared" si="29"/>
        <v>45552</v>
      </c>
    </row>
    <row r="46" spans="1:24" x14ac:dyDescent="0.25">
      <c r="A46" s="258" t="s">
        <v>73</v>
      </c>
      <c r="B46" s="235">
        <v>14.08</v>
      </c>
      <c r="C46" s="236">
        <v>14.78</v>
      </c>
      <c r="D46" s="236">
        <v>15.52</v>
      </c>
      <c r="E46" s="236">
        <v>16.3</v>
      </c>
      <c r="F46" s="237">
        <v>17.11</v>
      </c>
      <c r="H46" s="217">
        <f t="shared" ref="H46:L50" si="41">B46*80</f>
        <v>1126.4000000000001</v>
      </c>
      <c r="I46" s="211">
        <f t="shared" si="41"/>
        <v>1182.3999999999999</v>
      </c>
      <c r="J46" s="211">
        <f t="shared" si="41"/>
        <v>1241.5999999999999</v>
      </c>
      <c r="K46" s="211">
        <f t="shared" si="41"/>
        <v>1304</v>
      </c>
      <c r="L46" s="219">
        <f t="shared" si="41"/>
        <v>1368.8</v>
      </c>
      <c r="N46" s="217">
        <f t="shared" ref="N46:R50" si="42">(H46*26)/12</f>
        <v>2440.5333333333333</v>
      </c>
      <c r="O46" s="211">
        <f t="shared" si="42"/>
        <v>2561.8666666666663</v>
      </c>
      <c r="P46" s="211">
        <f t="shared" si="42"/>
        <v>2690.1333333333332</v>
      </c>
      <c r="Q46" s="211">
        <f t="shared" si="42"/>
        <v>2825.3333333333335</v>
      </c>
      <c r="R46" s="219">
        <f t="shared" si="42"/>
        <v>2965.7333333333331</v>
      </c>
      <c r="T46" s="217">
        <f t="shared" si="25"/>
        <v>29286.400000000001</v>
      </c>
      <c r="U46" s="211">
        <f t="shared" si="26"/>
        <v>30742.399999999998</v>
      </c>
      <c r="V46" s="211">
        <f t="shared" si="27"/>
        <v>32281.599999999999</v>
      </c>
      <c r="W46" s="211">
        <f t="shared" si="28"/>
        <v>33904</v>
      </c>
      <c r="X46" s="219">
        <f t="shared" si="29"/>
        <v>35588.799999999996</v>
      </c>
    </row>
    <row r="47" spans="1:24" x14ac:dyDescent="0.25">
      <c r="A47" s="258" t="s">
        <v>74</v>
      </c>
      <c r="B47" s="235">
        <v>15.66</v>
      </c>
      <c r="C47" s="236">
        <v>16.440000000000001</v>
      </c>
      <c r="D47" s="236">
        <v>17.267299999999999</v>
      </c>
      <c r="E47" s="236">
        <v>18.13</v>
      </c>
      <c r="F47" s="237">
        <v>19.040000000000003</v>
      </c>
      <c r="H47" s="217">
        <f t="shared" si="41"/>
        <v>1252.8</v>
      </c>
      <c r="I47" s="211">
        <f t="shared" si="41"/>
        <v>1315.2</v>
      </c>
      <c r="J47" s="211">
        <f t="shared" si="41"/>
        <v>1381.384</v>
      </c>
      <c r="K47" s="211">
        <f t="shared" si="41"/>
        <v>1450.3999999999999</v>
      </c>
      <c r="L47" s="219">
        <f t="shared" si="41"/>
        <v>1523.2000000000003</v>
      </c>
      <c r="N47" s="217">
        <f t="shared" si="42"/>
        <v>2714.4</v>
      </c>
      <c r="O47" s="211">
        <f t="shared" si="42"/>
        <v>2849.6000000000004</v>
      </c>
      <c r="P47" s="211">
        <f t="shared" si="42"/>
        <v>2992.9986666666664</v>
      </c>
      <c r="Q47" s="211">
        <f t="shared" si="42"/>
        <v>3142.5333333333328</v>
      </c>
      <c r="R47" s="219">
        <f t="shared" si="42"/>
        <v>3300.2666666666669</v>
      </c>
      <c r="T47" s="217">
        <f t="shared" si="25"/>
        <v>32572.799999999999</v>
      </c>
      <c r="U47" s="211">
        <f t="shared" si="26"/>
        <v>34195.200000000004</v>
      </c>
      <c r="V47" s="211">
        <f t="shared" si="27"/>
        <v>35915.983999999997</v>
      </c>
      <c r="W47" s="211">
        <f t="shared" si="28"/>
        <v>37710.399999999994</v>
      </c>
      <c r="X47" s="219">
        <f t="shared" si="29"/>
        <v>39603.200000000004</v>
      </c>
    </row>
    <row r="48" spans="1:24" x14ac:dyDescent="0.25">
      <c r="A48" s="258" t="s">
        <v>111</v>
      </c>
      <c r="B48" s="235">
        <v>17.37</v>
      </c>
      <c r="C48" s="236">
        <v>18.239999999999998</v>
      </c>
      <c r="D48" s="236">
        <v>19.149999999999999</v>
      </c>
      <c r="E48" s="236">
        <v>20.11</v>
      </c>
      <c r="F48" s="237">
        <v>21.11</v>
      </c>
      <c r="H48" s="217">
        <f t="shared" si="41"/>
        <v>1389.6000000000001</v>
      </c>
      <c r="I48" s="211">
        <f t="shared" si="41"/>
        <v>1459.1999999999998</v>
      </c>
      <c r="J48" s="211">
        <f t="shared" si="41"/>
        <v>1532</v>
      </c>
      <c r="K48" s="211">
        <f t="shared" si="41"/>
        <v>1608.8</v>
      </c>
      <c r="L48" s="219">
        <f t="shared" si="41"/>
        <v>1688.8</v>
      </c>
      <c r="N48" s="217">
        <f t="shared" si="42"/>
        <v>3010.8000000000006</v>
      </c>
      <c r="O48" s="211">
        <f t="shared" si="42"/>
        <v>3161.6</v>
      </c>
      <c r="P48" s="211">
        <f t="shared" si="42"/>
        <v>3319.3333333333335</v>
      </c>
      <c r="Q48" s="211">
        <f t="shared" si="42"/>
        <v>3485.7333333333331</v>
      </c>
      <c r="R48" s="219">
        <f t="shared" si="42"/>
        <v>3659.0666666666662</v>
      </c>
      <c r="T48" s="217">
        <f t="shared" si="25"/>
        <v>36129.600000000006</v>
      </c>
      <c r="U48" s="211">
        <f t="shared" si="26"/>
        <v>37939.199999999997</v>
      </c>
      <c r="V48" s="211">
        <f t="shared" si="27"/>
        <v>39832</v>
      </c>
      <c r="W48" s="211">
        <f t="shared" si="28"/>
        <v>41828.799999999996</v>
      </c>
      <c r="X48" s="219">
        <f t="shared" si="29"/>
        <v>43908.799999999996</v>
      </c>
    </row>
    <row r="49" spans="1:24" x14ac:dyDescent="0.25">
      <c r="A49" s="258" t="s">
        <v>83</v>
      </c>
      <c r="B49" s="235">
        <v>17.37</v>
      </c>
      <c r="C49" s="236">
        <v>18.239999999999998</v>
      </c>
      <c r="D49" s="236">
        <v>19.149999999999999</v>
      </c>
      <c r="E49" s="236">
        <v>20.11</v>
      </c>
      <c r="F49" s="237">
        <v>21.11</v>
      </c>
      <c r="H49" s="217">
        <f t="shared" ref="H49" si="43">B49*80</f>
        <v>1389.6000000000001</v>
      </c>
      <c r="I49" s="211">
        <f t="shared" ref="I49" si="44">C49*80</f>
        <v>1459.1999999999998</v>
      </c>
      <c r="J49" s="211">
        <f t="shared" ref="J49" si="45">D49*80</f>
        <v>1532</v>
      </c>
      <c r="K49" s="211">
        <f t="shared" ref="K49" si="46">E49*80</f>
        <v>1608.8</v>
      </c>
      <c r="L49" s="219">
        <f t="shared" ref="L49" si="47">F49*80</f>
        <v>1688.8</v>
      </c>
      <c r="N49" s="217">
        <f t="shared" ref="N49" si="48">(H49*26)/12</f>
        <v>3010.8000000000006</v>
      </c>
      <c r="O49" s="211">
        <f t="shared" ref="O49" si="49">(I49*26)/12</f>
        <v>3161.6</v>
      </c>
      <c r="P49" s="211">
        <f t="shared" ref="P49" si="50">(J49*26)/12</f>
        <v>3319.3333333333335</v>
      </c>
      <c r="Q49" s="211">
        <f t="shared" ref="Q49" si="51">(K49*26)/12</f>
        <v>3485.7333333333331</v>
      </c>
      <c r="R49" s="219">
        <f t="shared" ref="R49" si="52">(L49*26)/12</f>
        <v>3659.0666666666662</v>
      </c>
      <c r="T49" s="217">
        <f t="shared" ref="T49" si="53">H49*26</f>
        <v>36129.600000000006</v>
      </c>
      <c r="U49" s="211">
        <f t="shared" ref="U49" si="54">I49*26</f>
        <v>37939.199999999997</v>
      </c>
      <c r="V49" s="211">
        <f t="shared" ref="V49" si="55">J49*26</f>
        <v>39832</v>
      </c>
      <c r="W49" s="211">
        <f t="shared" ref="W49" si="56">K49*26</f>
        <v>41828.799999999996</v>
      </c>
      <c r="X49" s="219">
        <f t="shared" ref="X49" si="57">L49*26</f>
        <v>43908.799999999996</v>
      </c>
    </row>
    <row r="50" spans="1:24" x14ac:dyDescent="0.25">
      <c r="A50" s="258" t="s">
        <v>36</v>
      </c>
      <c r="B50" s="235">
        <v>21.08</v>
      </c>
      <c r="C50" s="236">
        <v>22.14</v>
      </c>
      <c r="D50" s="236">
        <v>23.25</v>
      </c>
      <c r="E50" s="236">
        <v>24.41</v>
      </c>
      <c r="F50" s="237">
        <v>25.630000000000003</v>
      </c>
      <c r="H50" s="217">
        <f t="shared" si="41"/>
        <v>1686.3999999999999</v>
      </c>
      <c r="I50" s="211">
        <f t="shared" si="41"/>
        <v>1771.2</v>
      </c>
      <c r="J50" s="211">
        <f t="shared" si="41"/>
        <v>1860</v>
      </c>
      <c r="K50" s="211">
        <f t="shared" si="41"/>
        <v>1952.8</v>
      </c>
      <c r="L50" s="219">
        <f t="shared" si="41"/>
        <v>2050.4</v>
      </c>
      <c r="N50" s="217">
        <f t="shared" si="42"/>
        <v>3653.8666666666663</v>
      </c>
      <c r="O50" s="211">
        <f t="shared" si="42"/>
        <v>3837.6000000000004</v>
      </c>
      <c r="P50" s="211">
        <f t="shared" si="42"/>
        <v>4030</v>
      </c>
      <c r="Q50" s="211">
        <f t="shared" si="42"/>
        <v>4231.0666666666666</v>
      </c>
      <c r="R50" s="219">
        <f t="shared" si="42"/>
        <v>4442.5333333333338</v>
      </c>
      <c r="T50" s="217">
        <f t="shared" si="25"/>
        <v>43846.399999999994</v>
      </c>
      <c r="U50" s="211">
        <f t="shared" si="26"/>
        <v>46051.200000000004</v>
      </c>
      <c r="V50" s="211">
        <f t="shared" si="27"/>
        <v>48360</v>
      </c>
      <c r="W50" s="211">
        <f t="shared" si="28"/>
        <v>50772.799999999996</v>
      </c>
      <c r="X50" s="219">
        <f t="shared" si="29"/>
        <v>53310.400000000001</v>
      </c>
    </row>
    <row r="51" spans="1:24" x14ac:dyDescent="0.25">
      <c r="A51" s="258" t="s">
        <v>75</v>
      </c>
      <c r="B51" s="235">
        <v>21.08</v>
      </c>
      <c r="C51" s="236">
        <v>22.14</v>
      </c>
      <c r="D51" s="236">
        <v>23.25</v>
      </c>
      <c r="E51" s="236">
        <v>24.41</v>
      </c>
      <c r="F51" s="237">
        <v>25.630000000000003</v>
      </c>
      <c r="H51" s="217">
        <f t="shared" ref="H51:L59" si="58">B51*80</f>
        <v>1686.3999999999999</v>
      </c>
      <c r="I51" s="211">
        <f t="shared" si="58"/>
        <v>1771.2</v>
      </c>
      <c r="J51" s="211">
        <f t="shared" si="58"/>
        <v>1860</v>
      </c>
      <c r="K51" s="211">
        <f t="shared" si="58"/>
        <v>1952.8</v>
      </c>
      <c r="L51" s="219">
        <f t="shared" si="58"/>
        <v>2050.4</v>
      </c>
      <c r="N51" s="217">
        <f t="shared" ref="N51:R59" si="59">(H51*26)/12</f>
        <v>3653.8666666666663</v>
      </c>
      <c r="O51" s="211">
        <f t="shared" si="59"/>
        <v>3837.6000000000004</v>
      </c>
      <c r="P51" s="211">
        <f t="shared" si="59"/>
        <v>4030</v>
      </c>
      <c r="Q51" s="211">
        <f t="shared" si="59"/>
        <v>4231.0666666666666</v>
      </c>
      <c r="R51" s="219">
        <f t="shared" si="59"/>
        <v>4442.5333333333338</v>
      </c>
      <c r="T51" s="217">
        <f t="shared" si="25"/>
        <v>43846.399999999994</v>
      </c>
      <c r="U51" s="211">
        <f t="shared" si="26"/>
        <v>46051.200000000004</v>
      </c>
      <c r="V51" s="211">
        <f t="shared" si="27"/>
        <v>48360</v>
      </c>
      <c r="W51" s="211">
        <f t="shared" si="28"/>
        <v>50772.799999999996</v>
      </c>
      <c r="X51" s="219">
        <f t="shared" si="29"/>
        <v>53310.400000000001</v>
      </c>
    </row>
    <row r="52" spans="1:24" x14ac:dyDescent="0.25">
      <c r="A52" s="258" t="s">
        <v>76</v>
      </c>
      <c r="B52" s="235">
        <v>21.08</v>
      </c>
      <c r="C52" s="236">
        <v>22.14</v>
      </c>
      <c r="D52" s="236">
        <v>23.25</v>
      </c>
      <c r="E52" s="236">
        <v>24.41</v>
      </c>
      <c r="F52" s="237">
        <v>25.630000000000003</v>
      </c>
      <c r="H52" s="217">
        <f t="shared" si="58"/>
        <v>1686.3999999999999</v>
      </c>
      <c r="I52" s="211">
        <f t="shared" si="58"/>
        <v>1771.2</v>
      </c>
      <c r="J52" s="211">
        <f t="shared" si="58"/>
        <v>1860</v>
      </c>
      <c r="K52" s="211">
        <f t="shared" si="58"/>
        <v>1952.8</v>
      </c>
      <c r="L52" s="219">
        <f t="shared" si="58"/>
        <v>2050.4</v>
      </c>
      <c r="N52" s="217">
        <f t="shared" si="59"/>
        <v>3653.8666666666663</v>
      </c>
      <c r="O52" s="211">
        <f t="shared" si="59"/>
        <v>3837.6000000000004</v>
      </c>
      <c r="P52" s="211">
        <f t="shared" si="59"/>
        <v>4030</v>
      </c>
      <c r="Q52" s="211">
        <f t="shared" si="59"/>
        <v>4231.0666666666666</v>
      </c>
      <c r="R52" s="219">
        <f t="shared" si="59"/>
        <v>4442.5333333333338</v>
      </c>
      <c r="T52" s="217">
        <f t="shared" si="25"/>
        <v>43846.399999999994</v>
      </c>
      <c r="U52" s="211">
        <f t="shared" si="26"/>
        <v>46051.200000000004</v>
      </c>
      <c r="V52" s="211">
        <f t="shared" si="27"/>
        <v>48360</v>
      </c>
      <c r="W52" s="211">
        <f t="shared" si="28"/>
        <v>50772.799999999996</v>
      </c>
      <c r="X52" s="219">
        <f t="shared" si="29"/>
        <v>53310.400000000001</v>
      </c>
    </row>
    <row r="53" spans="1:24" x14ac:dyDescent="0.25">
      <c r="A53" s="258" t="s">
        <v>38</v>
      </c>
      <c r="B53" s="235">
        <v>21.08</v>
      </c>
      <c r="C53" s="236">
        <v>22.14</v>
      </c>
      <c r="D53" s="236">
        <v>23.25</v>
      </c>
      <c r="E53" s="236">
        <v>24.41</v>
      </c>
      <c r="F53" s="237">
        <v>25.630000000000003</v>
      </c>
      <c r="H53" s="217">
        <f t="shared" si="58"/>
        <v>1686.3999999999999</v>
      </c>
      <c r="I53" s="211">
        <f t="shared" si="58"/>
        <v>1771.2</v>
      </c>
      <c r="J53" s="211">
        <f t="shared" si="58"/>
        <v>1860</v>
      </c>
      <c r="K53" s="211">
        <f t="shared" si="58"/>
        <v>1952.8</v>
      </c>
      <c r="L53" s="219">
        <f t="shared" si="58"/>
        <v>2050.4</v>
      </c>
      <c r="N53" s="217">
        <f t="shared" si="59"/>
        <v>3653.8666666666663</v>
      </c>
      <c r="O53" s="211">
        <f t="shared" si="59"/>
        <v>3837.6000000000004</v>
      </c>
      <c r="P53" s="211">
        <f t="shared" si="59"/>
        <v>4030</v>
      </c>
      <c r="Q53" s="211">
        <f t="shared" si="59"/>
        <v>4231.0666666666666</v>
      </c>
      <c r="R53" s="219">
        <f t="shared" si="59"/>
        <v>4442.5333333333338</v>
      </c>
      <c r="T53" s="217">
        <f t="shared" si="25"/>
        <v>43846.399999999994</v>
      </c>
      <c r="U53" s="211">
        <f t="shared" si="26"/>
        <v>46051.200000000004</v>
      </c>
      <c r="V53" s="211">
        <f t="shared" si="27"/>
        <v>48360</v>
      </c>
      <c r="W53" s="211">
        <f t="shared" si="28"/>
        <v>50772.799999999996</v>
      </c>
      <c r="X53" s="219">
        <f t="shared" si="29"/>
        <v>53310.400000000001</v>
      </c>
    </row>
    <row r="54" spans="1:24" x14ac:dyDescent="0.25">
      <c r="A54" s="258" t="s">
        <v>84</v>
      </c>
      <c r="B54" s="235">
        <v>17.41</v>
      </c>
      <c r="C54" s="236">
        <v>18.28</v>
      </c>
      <c r="D54" s="236">
        <v>19.190000000000001</v>
      </c>
      <c r="E54" s="236">
        <v>20.149999999999999</v>
      </c>
      <c r="F54" s="237">
        <v>21.16</v>
      </c>
      <c r="H54" s="217">
        <f t="shared" si="58"/>
        <v>1392.8</v>
      </c>
      <c r="I54" s="211">
        <f t="shared" si="58"/>
        <v>1462.4</v>
      </c>
      <c r="J54" s="211">
        <f t="shared" si="58"/>
        <v>1535.2</v>
      </c>
      <c r="K54" s="211">
        <f t="shared" si="58"/>
        <v>1612</v>
      </c>
      <c r="L54" s="219">
        <f t="shared" si="58"/>
        <v>1692.8</v>
      </c>
      <c r="N54" s="217">
        <f t="shared" si="59"/>
        <v>3017.7333333333331</v>
      </c>
      <c r="O54" s="211">
        <f t="shared" si="59"/>
        <v>3168.5333333333333</v>
      </c>
      <c r="P54" s="211">
        <f t="shared" si="59"/>
        <v>3326.2666666666669</v>
      </c>
      <c r="Q54" s="211">
        <f t="shared" si="59"/>
        <v>3492.6666666666665</v>
      </c>
      <c r="R54" s="219">
        <f t="shared" si="59"/>
        <v>3667.7333333333331</v>
      </c>
      <c r="T54" s="217">
        <f t="shared" si="25"/>
        <v>36212.799999999996</v>
      </c>
      <c r="U54" s="211">
        <f t="shared" si="26"/>
        <v>38022.400000000001</v>
      </c>
      <c r="V54" s="211">
        <f t="shared" si="27"/>
        <v>39915.200000000004</v>
      </c>
      <c r="W54" s="211">
        <f t="shared" si="28"/>
        <v>41912</v>
      </c>
      <c r="X54" s="219">
        <f t="shared" si="29"/>
        <v>44012.799999999996</v>
      </c>
    </row>
    <row r="55" spans="1:24" x14ac:dyDescent="0.25">
      <c r="A55" s="258" t="s">
        <v>85</v>
      </c>
      <c r="B55" s="235">
        <v>21.31</v>
      </c>
      <c r="C55" s="236">
        <v>22.38</v>
      </c>
      <c r="D55" s="236">
        <v>23.5</v>
      </c>
      <c r="E55" s="236">
        <v>24.68</v>
      </c>
      <c r="F55" s="237">
        <v>25.91</v>
      </c>
      <c r="H55" s="217">
        <f t="shared" si="58"/>
        <v>1704.8</v>
      </c>
      <c r="I55" s="211">
        <f t="shared" si="58"/>
        <v>1790.3999999999999</v>
      </c>
      <c r="J55" s="211">
        <f t="shared" si="58"/>
        <v>1880</v>
      </c>
      <c r="K55" s="211">
        <f t="shared" si="58"/>
        <v>1974.4</v>
      </c>
      <c r="L55" s="219">
        <f t="shared" si="58"/>
        <v>2072.8000000000002</v>
      </c>
      <c r="N55" s="217">
        <f t="shared" si="59"/>
        <v>3693.7333333333331</v>
      </c>
      <c r="O55" s="211">
        <f t="shared" si="59"/>
        <v>3879.1999999999994</v>
      </c>
      <c r="P55" s="211">
        <f t="shared" si="59"/>
        <v>4073.3333333333335</v>
      </c>
      <c r="Q55" s="211">
        <f t="shared" si="59"/>
        <v>4277.8666666666668</v>
      </c>
      <c r="R55" s="219">
        <f t="shared" si="59"/>
        <v>4491.0666666666666</v>
      </c>
      <c r="T55" s="217">
        <f t="shared" si="25"/>
        <v>44324.799999999996</v>
      </c>
      <c r="U55" s="211">
        <f t="shared" si="26"/>
        <v>46550.399999999994</v>
      </c>
      <c r="V55" s="211">
        <f t="shared" si="27"/>
        <v>48880</v>
      </c>
      <c r="W55" s="211">
        <f t="shared" si="28"/>
        <v>51334.400000000001</v>
      </c>
      <c r="X55" s="219">
        <f t="shared" si="29"/>
        <v>53892.800000000003</v>
      </c>
    </row>
    <row r="56" spans="1:24" x14ac:dyDescent="0.25">
      <c r="A56" s="258" t="s">
        <v>86</v>
      </c>
      <c r="B56" s="235">
        <v>23.43</v>
      </c>
      <c r="C56" s="236">
        <v>24.61</v>
      </c>
      <c r="D56" s="236">
        <v>25.84</v>
      </c>
      <c r="E56" s="236">
        <v>27.13</v>
      </c>
      <c r="F56" s="237">
        <v>28.49</v>
      </c>
      <c r="H56" s="217">
        <f t="shared" si="58"/>
        <v>1874.4</v>
      </c>
      <c r="I56" s="211">
        <f t="shared" si="58"/>
        <v>1968.8</v>
      </c>
      <c r="J56" s="211">
        <f t="shared" si="58"/>
        <v>2067.1999999999998</v>
      </c>
      <c r="K56" s="211">
        <f t="shared" si="58"/>
        <v>2170.4</v>
      </c>
      <c r="L56" s="219">
        <f t="shared" si="58"/>
        <v>2279.1999999999998</v>
      </c>
      <c r="N56" s="217">
        <f t="shared" si="59"/>
        <v>4061.2000000000003</v>
      </c>
      <c r="O56" s="211">
        <f t="shared" si="59"/>
        <v>4265.7333333333327</v>
      </c>
      <c r="P56" s="211">
        <f t="shared" si="59"/>
        <v>4478.9333333333334</v>
      </c>
      <c r="Q56" s="211">
        <f t="shared" si="59"/>
        <v>4702.5333333333338</v>
      </c>
      <c r="R56" s="219">
        <f t="shared" si="59"/>
        <v>4938.2666666666664</v>
      </c>
      <c r="T56" s="217">
        <f t="shared" si="25"/>
        <v>48734.400000000001</v>
      </c>
      <c r="U56" s="211">
        <f t="shared" si="26"/>
        <v>51188.799999999996</v>
      </c>
      <c r="V56" s="211">
        <f t="shared" si="27"/>
        <v>53747.199999999997</v>
      </c>
      <c r="W56" s="211">
        <f t="shared" si="28"/>
        <v>56430.400000000001</v>
      </c>
      <c r="X56" s="219">
        <f t="shared" si="29"/>
        <v>59259.199999999997</v>
      </c>
    </row>
    <row r="57" spans="1:24" x14ac:dyDescent="0.25">
      <c r="A57" s="258" t="s">
        <v>77</v>
      </c>
      <c r="B57" s="235">
        <v>23.17</v>
      </c>
      <c r="C57" s="236">
        <v>24.33</v>
      </c>
      <c r="D57" s="236">
        <v>25.55</v>
      </c>
      <c r="E57" s="236">
        <v>26.83</v>
      </c>
      <c r="F57" s="237">
        <v>28.16</v>
      </c>
      <c r="H57" s="217">
        <f t="shared" si="58"/>
        <v>1853.6000000000001</v>
      </c>
      <c r="I57" s="211">
        <f t="shared" si="58"/>
        <v>1946.3999999999999</v>
      </c>
      <c r="J57" s="211">
        <f t="shared" si="58"/>
        <v>2044</v>
      </c>
      <c r="K57" s="211">
        <f t="shared" si="58"/>
        <v>2146.3999999999996</v>
      </c>
      <c r="L57" s="219">
        <f t="shared" si="58"/>
        <v>2252.8000000000002</v>
      </c>
      <c r="N57" s="217">
        <f t="shared" si="59"/>
        <v>4016.1333333333337</v>
      </c>
      <c r="O57" s="211">
        <f t="shared" si="59"/>
        <v>4217.2</v>
      </c>
      <c r="P57" s="211">
        <f t="shared" si="59"/>
        <v>4428.666666666667</v>
      </c>
      <c r="Q57" s="211">
        <f t="shared" si="59"/>
        <v>4650.5333333333328</v>
      </c>
      <c r="R57" s="219">
        <f t="shared" si="59"/>
        <v>4881.0666666666666</v>
      </c>
      <c r="T57" s="217">
        <f t="shared" si="25"/>
        <v>48193.600000000006</v>
      </c>
      <c r="U57" s="211">
        <f t="shared" si="26"/>
        <v>50606.399999999994</v>
      </c>
      <c r="V57" s="211">
        <f t="shared" si="27"/>
        <v>53144</v>
      </c>
      <c r="W57" s="211">
        <f t="shared" si="28"/>
        <v>55806.399999999994</v>
      </c>
      <c r="X57" s="219">
        <f t="shared" si="29"/>
        <v>58572.800000000003</v>
      </c>
    </row>
    <row r="58" spans="1:24" x14ac:dyDescent="0.25">
      <c r="A58" s="258" t="s">
        <v>113</v>
      </c>
      <c r="B58" s="235">
        <v>23.42</v>
      </c>
      <c r="C58" s="236">
        <v>24.61</v>
      </c>
      <c r="D58" s="236">
        <v>25.82</v>
      </c>
      <c r="E58" s="236">
        <v>27.11</v>
      </c>
      <c r="F58" s="237">
        <v>28.47</v>
      </c>
      <c r="H58" s="217">
        <f t="shared" si="58"/>
        <v>1873.6000000000001</v>
      </c>
      <c r="I58" s="211">
        <f t="shared" si="58"/>
        <v>1968.8</v>
      </c>
      <c r="J58" s="211">
        <f t="shared" si="58"/>
        <v>2065.6</v>
      </c>
      <c r="K58" s="211">
        <f t="shared" si="58"/>
        <v>2168.8000000000002</v>
      </c>
      <c r="L58" s="219">
        <f t="shared" si="58"/>
        <v>2277.6</v>
      </c>
      <c r="N58" s="217">
        <f t="shared" si="59"/>
        <v>4059.4666666666672</v>
      </c>
      <c r="O58" s="211">
        <f t="shared" si="59"/>
        <v>4265.7333333333327</v>
      </c>
      <c r="P58" s="211">
        <f t="shared" si="59"/>
        <v>4475.4666666666662</v>
      </c>
      <c r="Q58" s="211">
        <f t="shared" si="59"/>
        <v>4699.0666666666666</v>
      </c>
      <c r="R58" s="219">
        <f t="shared" si="59"/>
        <v>4934.8</v>
      </c>
      <c r="T58" s="217">
        <f t="shared" si="25"/>
        <v>48713.600000000006</v>
      </c>
      <c r="U58" s="211">
        <f t="shared" si="26"/>
        <v>51188.799999999996</v>
      </c>
      <c r="V58" s="211">
        <f t="shared" si="27"/>
        <v>53705.599999999999</v>
      </c>
      <c r="W58" s="211">
        <f t="shared" si="28"/>
        <v>56388.800000000003</v>
      </c>
      <c r="X58" s="219">
        <f t="shared" si="29"/>
        <v>59217.599999999999</v>
      </c>
    </row>
    <row r="59" spans="1:24" x14ac:dyDescent="0.25">
      <c r="A59" s="258" t="s">
        <v>114</v>
      </c>
      <c r="B59" s="235">
        <v>23.17</v>
      </c>
      <c r="C59" s="236">
        <v>24.330000000000002</v>
      </c>
      <c r="D59" s="236">
        <v>25.55</v>
      </c>
      <c r="E59" s="236">
        <v>26.82</v>
      </c>
      <c r="F59" s="237">
        <v>28.16</v>
      </c>
      <c r="H59" s="217">
        <f t="shared" si="58"/>
        <v>1853.6000000000001</v>
      </c>
      <c r="I59" s="211">
        <f t="shared" si="58"/>
        <v>1946.4</v>
      </c>
      <c r="J59" s="211">
        <f t="shared" si="58"/>
        <v>2044</v>
      </c>
      <c r="K59" s="211">
        <f t="shared" si="58"/>
        <v>2145.6</v>
      </c>
      <c r="L59" s="219">
        <f t="shared" si="58"/>
        <v>2252.8000000000002</v>
      </c>
      <c r="N59" s="217">
        <f t="shared" si="59"/>
        <v>4016.1333333333337</v>
      </c>
      <c r="O59" s="211">
        <f t="shared" si="59"/>
        <v>4217.2</v>
      </c>
      <c r="P59" s="211">
        <f t="shared" si="59"/>
        <v>4428.666666666667</v>
      </c>
      <c r="Q59" s="211">
        <f t="shared" si="59"/>
        <v>4648.8</v>
      </c>
      <c r="R59" s="219">
        <f t="shared" si="59"/>
        <v>4881.0666666666666</v>
      </c>
      <c r="T59" s="217">
        <f t="shared" si="25"/>
        <v>48193.600000000006</v>
      </c>
      <c r="U59" s="211">
        <f t="shared" si="26"/>
        <v>50606.400000000001</v>
      </c>
      <c r="V59" s="211">
        <f t="shared" si="27"/>
        <v>53144</v>
      </c>
      <c r="W59" s="211">
        <f t="shared" si="28"/>
        <v>55785.599999999999</v>
      </c>
      <c r="X59" s="219">
        <f t="shared" si="29"/>
        <v>58572.800000000003</v>
      </c>
    </row>
    <row r="60" spans="1:24" x14ac:dyDescent="0.25">
      <c r="A60" s="258" t="s">
        <v>41</v>
      </c>
      <c r="B60" s="235">
        <v>23</v>
      </c>
      <c r="C60" s="236">
        <v>24.15</v>
      </c>
      <c r="D60" s="236">
        <v>25.36</v>
      </c>
      <c r="E60" s="236">
        <v>26.63</v>
      </c>
      <c r="F60" s="237">
        <v>27.96</v>
      </c>
      <c r="H60" s="217">
        <f t="shared" si="30"/>
        <v>1840</v>
      </c>
      <c r="I60" s="211">
        <f t="shared" si="30"/>
        <v>1932</v>
      </c>
      <c r="J60" s="211">
        <f t="shared" si="30"/>
        <v>2028.8</v>
      </c>
      <c r="K60" s="211">
        <f t="shared" si="30"/>
        <v>2130.4</v>
      </c>
      <c r="L60" s="219">
        <f t="shared" si="11"/>
        <v>2236.8000000000002</v>
      </c>
      <c r="N60" s="217">
        <f t="shared" si="24"/>
        <v>3986.6666666666665</v>
      </c>
      <c r="O60" s="211">
        <f t="shared" si="24"/>
        <v>4186</v>
      </c>
      <c r="P60" s="211">
        <f t="shared" si="24"/>
        <v>4395.7333333333327</v>
      </c>
      <c r="Q60" s="211">
        <f t="shared" si="24"/>
        <v>4615.8666666666668</v>
      </c>
      <c r="R60" s="219">
        <f t="shared" si="24"/>
        <v>4846.4000000000005</v>
      </c>
      <c r="T60" s="217">
        <f t="shared" si="25"/>
        <v>47840</v>
      </c>
      <c r="U60" s="211">
        <f t="shared" si="26"/>
        <v>50232</v>
      </c>
      <c r="V60" s="211">
        <f t="shared" si="27"/>
        <v>52748.799999999996</v>
      </c>
      <c r="W60" s="211">
        <f t="shared" si="28"/>
        <v>55390.400000000001</v>
      </c>
      <c r="X60" s="219">
        <f t="shared" si="29"/>
        <v>58156.800000000003</v>
      </c>
    </row>
    <row r="61" spans="1:24" x14ac:dyDescent="0.25">
      <c r="A61" s="258" t="s">
        <v>42</v>
      </c>
      <c r="B61" s="235">
        <v>23.16</v>
      </c>
      <c r="C61" s="236">
        <v>24.330000000000002</v>
      </c>
      <c r="D61" s="236">
        <v>25.55</v>
      </c>
      <c r="E61" s="236">
        <v>26.82</v>
      </c>
      <c r="F61" s="237">
        <v>28.16</v>
      </c>
      <c r="H61" s="217">
        <f t="shared" ref="H61:H79" si="60">B61*80</f>
        <v>1852.8</v>
      </c>
      <c r="I61" s="211">
        <f t="shared" ref="I61:I79" si="61">C61*80</f>
        <v>1946.4</v>
      </c>
      <c r="J61" s="211">
        <f t="shared" ref="J61:J79" si="62">D61*80</f>
        <v>2044</v>
      </c>
      <c r="K61" s="211">
        <f t="shared" ref="K61:K79" si="63">E61*80</f>
        <v>2145.6</v>
      </c>
      <c r="L61" s="219">
        <f t="shared" si="11"/>
        <v>2252.8000000000002</v>
      </c>
      <c r="N61" s="217">
        <f t="shared" ref="N61:N77" si="64">(H61*26)/12</f>
        <v>4014.3999999999996</v>
      </c>
      <c r="O61" s="211">
        <f t="shared" ref="O61:O77" si="65">(I61*26)/12</f>
        <v>4217.2</v>
      </c>
      <c r="P61" s="211">
        <f t="shared" ref="P61:P77" si="66">(J61*26)/12</f>
        <v>4428.666666666667</v>
      </c>
      <c r="Q61" s="211">
        <f t="shared" ref="Q61:Q77" si="67">(K61*26)/12</f>
        <v>4648.8</v>
      </c>
      <c r="R61" s="219">
        <f t="shared" ref="R61:R77" si="68">(L61*26)/12</f>
        <v>4881.0666666666666</v>
      </c>
      <c r="T61" s="217">
        <f t="shared" si="25"/>
        <v>48172.799999999996</v>
      </c>
      <c r="U61" s="211">
        <f t="shared" si="26"/>
        <v>50606.400000000001</v>
      </c>
      <c r="V61" s="211">
        <f t="shared" si="27"/>
        <v>53144</v>
      </c>
      <c r="W61" s="211">
        <f t="shared" si="28"/>
        <v>55785.599999999999</v>
      </c>
      <c r="X61" s="219">
        <f t="shared" si="29"/>
        <v>58572.800000000003</v>
      </c>
    </row>
    <row r="62" spans="1:24" x14ac:dyDescent="0.25">
      <c r="A62" s="258" t="s">
        <v>88</v>
      </c>
      <c r="B62" s="235">
        <v>21.59</v>
      </c>
      <c r="C62" s="236">
        <v>22.67</v>
      </c>
      <c r="D62" s="236">
        <v>23.8</v>
      </c>
      <c r="E62" s="236">
        <v>24.99</v>
      </c>
      <c r="F62" s="237">
        <v>26.24</v>
      </c>
      <c r="H62" s="217">
        <f t="shared" si="60"/>
        <v>1727.2</v>
      </c>
      <c r="I62" s="211">
        <f t="shared" si="61"/>
        <v>1813.6000000000001</v>
      </c>
      <c r="J62" s="211">
        <f t="shared" si="62"/>
        <v>1904</v>
      </c>
      <c r="K62" s="211">
        <f t="shared" si="63"/>
        <v>1999.1999999999998</v>
      </c>
      <c r="L62" s="219">
        <f t="shared" si="11"/>
        <v>2099.1999999999998</v>
      </c>
      <c r="N62" s="217">
        <f t="shared" si="64"/>
        <v>3742.2666666666669</v>
      </c>
      <c r="O62" s="211">
        <f t="shared" si="65"/>
        <v>3929.4666666666672</v>
      </c>
      <c r="P62" s="211">
        <f t="shared" si="66"/>
        <v>4125.333333333333</v>
      </c>
      <c r="Q62" s="211">
        <f t="shared" si="67"/>
        <v>4331.5999999999995</v>
      </c>
      <c r="R62" s="219">
        <f t="shared" si="68"/>
        <v>4548.2666666666664</v>
      </c>
      <c r="T62" s="217">
        <f t="shared" si="25"/>
        <v>44907.200000000004</v>
      </c>
      <c r="U62" s="211">
        <f t="shared" si="26"/>
        <v>47153.600000000006</v>
      </c>
      <c r="V62" s="211">
        <f t="shared" si="27"/>
        <v>49504</v>
      </c>
      <c r="W62" s="211">
        <f t="shared" si="28"/>
        <v>51979.199999999997</v>
      </c>
      <c r="X62" s="219">
        <f t="shared" si="29"/>
        <v>54579.199999999997</v>
      </c>
    </row>
    <row r="63" spans="1:24" x14ac:dyDescent="0.25">
      <c r="A63" s="258" t="s">
        <v>89</v>
      </c>
      <c r="B63" s="235">
        <v>15.66</v>
      </c>
      <c r="C63" s="236">
        <v>16.440000000000001</v>
      </c>
      <c r="D63" s="236">
        <v>17.27</v>
      </c>
      <c r="E63" s="236">
        <v>18.13</v>
      </c>
      <c r="F63" s="237">
        <v>19.04</v>
      </c>
      <c r="H63" s="217">
        <f t="shared" si="60"/>
        <v>1252.8</v>
      </c>
      <c r="I63" s="211">
        <f t="shared" si="61"/>
        <v>1315.2</v>
      </c>
      <c r="J63" s="211">
        <f t="shared" si="62"/>
        <v>1381.6</v>
      </c>
      <c r="K63" s="211">
        <f t="shared" si="63"/>
        <v>1450.3999999999999</v>
      </c>
      <c r="L63" s="219">
        <f t="shared" si="11"/>
        <v>1523.1999999999998</v>
      </c>
      <c r="N63" s="217">
        <f t="shared" si="64"/>
        <v>2714.4</v>
      </c>
      <c r="O63" s="211">
        <f t="shared" si="65"/>
        <v>2849.6000000000004</v>
      </c>
      <c r="P63" s="211">
        <f t="shared" si="66"/>
        <v>2993.4666666666667</v>
      </c>
      <c r="Q63" s="211">
        <f t="shared" si="67"/>
        <v>3142.5333333333328</v>
      </c>
      <c r="R63" s="219">
        <f t="shared" si="68"/>
        <v>3300.2666666666664</v>
      </c>
      <c r="T63" s="217">
        <f t="shared" si="25"/>
        <v>32572.799999999999</v>
      </c>
      <c r="U63" s="211">
        <f t="shared" si="26"/>
        <v>34195.200000000004</v>
      </c>
      <c r="V63" s="211">
        <f t="shared" si="27"/>
        <v>35921.599999999999</v>
      </c>
      <c r="W63" s="211">
        <f t="shared" si="28"/>
        <v>37710.399999999994</v>
      </c>
      <c r="X63" s="219">
        <f t="shared" si="29"/>
        <v>39603.199999999997</v>
      </c>
    </row>
    <row r="64" spans="1:24" x14ac:dyDescent="0.25">
      <c r="A64" s="258" t="s">
        <v>43</v>
      </c>
      <c r="B64" s="235">
        <v>17.489999999999998</v>
      </c>
      <c r="C64" s="236">
        <v>18.36</v>
      </c>
      <c r="D64" s="236">
        <v>19.28</v>
      </c>
      <c r="E64" s="236">
        <v>20.239999999999998</v>
      </c>
      <c r="F64" s="237">
        <v>21.25</v>
      </c>
      <c r="H64" s="217">
        <f t="shared" si="60"/>
        <v>1399.1999999999998</v>
      </c>
      <c r="I64" s="211">
        <f t="shared" si="61"/>
        <v>1468.8</v>
      </c>
      <c r="J64" s="211">
        <f t="shared" si="62"/>
        <v>1542.4</v>
      </c>
      <c r="K64" s="211">
        <f t="shared" si="63"/>
        <v>1619.1999999999998</v>
      </c>
      <c r="L64" s="219">
        <f t="shared" si="11"/>
        <v>1700</v>
      </c>
      <c r="N64" s="217">
        <f t="shared" si="64"/>
        <v>3031.6</v>
      </c>
      <c r="O64" s="211">
        <f t="shared" si="65"/>
        <v>3182.3999999999996</v>
      </c>
      <c r="P64" s="211">
        <f t="shared" si="66"/>
        <v>3341.8666666666668</v>
      </c>
      <c r="Q64" s="211">
        <f t="shared" si="67"/>
        <v>3508.2666666666664</v>
      </c>
      <c r="R64" s="219">
        <f t="shared" si="68"/>
        <v>3683.3333333333335</v>
      </c>
      <c r="T64" s="217">
        <f t="shared" si="25"/>
        <v>36379.199999999997</v>
      </c>
      <c r="U64" s="211">
        <f t="shared" si="26"/>
        <v>38188.799999999996</v>
      </c>
      <c r="V64" s="211">
        <f t="shared" si="27"/>
        <v>40102.400000000001</v>
      </c>
      <c r="W64" s="211">
        <f t="shared" si="28"/>
        <v>42099.199999999997</v>
      </c>
      <c r="X64" s="219">
        <f t="shared" si="29"/>
        <v>44200</v>
      </c>
    </row>
    <row r="65" spans="1:24" x14ac:dyDescent="0.25">
      <c r="A65" s="258" t="s">
        <v>44</v>
      </c>
      <c r="B65" s="235">
        <v>19.25</v>
      </c>
      <c r="C65" s="236">
        <v>20.21</v>
      </c>
      <c r="D65" s="236">
        <v>21.22</v>
      </c>
      <c r="E65" s="236">
        <v>22.28</v>
      </c>
      <c r="F65" s="237">
        <v>23.39</v>
      </c>
      <c r="H65" s="217">
        <f t="shared" si="60"/>
        <v>1540</v>
      </c>
      <c r="I65" s="211">
        <f t="shared" si="61"/>
        <v>1616.8000000000002</v>
      </c>
      <c r="J65" s="211">
        <f t="shared" si="62"/>
        <v>1697.6</v>
      </c>
      <c r="K65" s="211">
        <f t="shared" si="63"/>
        <v>1782.4</v>
      </c>
      <c r="L65" s="219">
        <f t="shared" si="11"/>
        <v>1871.2</v>
      </c>
      <c r="N65" s="217">
        <f t="shared" si="64"/>
        <v>3336.6666666666665</v>
      </c>
      <c r="O65" s="211">
        <f t="shared" si="65"/>
        <v>3503.0666666666671</v>
      </c>
      <c r="P65" s="211">
        <f t="shared" si="66"/>
        <v>3678.1333333333332</v>
      </c>
      <c r="Q65" s="211">
        <f t="shared" si="67"/>
        <v>3861.8666666666668</v>
      </c>
      <c r="R65" s="219">
        <f t="shared" si="68"/>
        <v>4054.2666666666669</v>
      </c>
      <c r="T65" s="217">
        <f t="shared" si="25"/>
        <v>40040</v>
      </c>
      <c r="U65" s="211">
        <f t="shared" si="26"/>
        <v>42036.800000000003</v>
      </c>
      <c r="V65" s="211">
        <f t="shared" si="27"/>
        <v>44137.599999999999</v>
      </c>
      <c r="W65" s="211">
        <f t="shared" si="28"/>
        <v>46342.400000000001</v>
      </c>
      <c r="X65" s="219">
        <f t="shared" si="29"/>
        <v>48651.200000000004</v>
      </c>
    </row>
    <row r="66" spans="1:24" x14ac:dyDescent="0.25">
      <c r="A66" s="258" t="s">
        <v>45</v>
      </c>
      <c r="B66" s="235">
        <v>18.05</v>
      </c>
      <c r="C66" s="236">
        <v>18.95</v>
      </c>
      <c r="D66" s="236">
        <v>19.900000000000002</v>
      </c>
      <c r="E66" s="236">
        <v>20.89</v>
      </c>
      <c r="F66" s="237">
        <v>21.93</v>
      </c>
      <c r="H66" s="217">
        <f t="shared" si="60"/>
        <v>1444</v>
      </c>
      <c r="I66" s="211">
        <f t="shared" si="61"/>
        <v>1516</v>
      </c>
      <c r="J66" s="211">
        <f t="shared" si="62"/>
        <v>1592.0000000000002</v>
      </c>
      <c r="K66" s="211">
        <f t="shared" si="63"/>
        <v>1671.2</v>
      </c>
      <c r="L66" s="219">
        <f t="shared" si="11"/>
        <v>1754.4</v>
      </c>
      <c r="N66" s="217">
        <f t="shared" si="64"/>
        <v>3128.6666666666665</v>
      </c>
      <c r="O66" s="211">
        <f t="shared" si="65"/>
        <v>3284.6666666666665</v>
      </c>
      <c r="P66" s="211">
        <f t="shared" si="66"/>
        <v>3449.3333333333339</v>
      </c>
      <c r="Q66" s="211">
        <f t="shared" si="67"/>
        <v>3620.9333333333338</v>
      </c>
      <c r="R66" s="219">
        <f t="shared" si="68"/>
        <v>3801.2000000000003</v>
      </c>
      <c r="T66" s="217">
        <f t="shared" si="25"/>
        <v>37544</v>
      </c>
      <c r="U66" s="211">
        <f t="shared" si="26"/>
        <v>39416</v>
      </c>
      <c r="V66" s="211">
        <f t="shared" si="27"/>
        <v>41392.000000000007</v>
      </c>
      <c r="W66" s="211">
        <f t="shared" si="28"/>
        <v>43451.200000000004</v>
      </c>
      <c r="X66" s="219">
        <f t="shared" si="29"/>
        <v>45614.400000000001</v>
      </c>
    </row>
    <row r="67" spans="1:24" x14ac:dyDescent="0.25">
      <c r="A67" s="258" t="s">
        <v>46</v>
      </c>
      <c r="B67" s="235">
        <v>19.850000000000001</v>
      </c>
      <c r="C67" s="236">
        <v>20.84</v>
      </c>
      <c r="D67" s="236">
        <v>21.88</v>
      </c>
      <c r="E67" s="236">
        <v>22.98</v>
      </c>
      <c r="F67" s="237">
        <v>24.13</v>
      </c>
      <c r="H67" s="217">
        <f t="shared" si="60"/>
        <v>1588</v>
      </c>
      <c r="I67" s="211">
        <f t="shared" si="61"/>
        <v>1667.2</v>
      </c>
      <c r="J67" s="211">
        <f t="shared" si="62"/>
        <v>1750.3999999999999</v>
      </c>
      <c r="K67" s="211">
        <f t="shared" si="63"/>
        <v>1838.4</v>
      </c>
      <c r="L67" s="219">
        <f t="shared" si="11"/>
        <v>1930.3999999999999</v>
      </c>
      <c r="N67" s="217">
        <f t="shared" si="64"/>
        <v>3440.6666666666665</v>
      </c>
      <c r="O67" s="211">
        <f t="shared" si="65"/>
        <v>3612.2666666666669</v>
      </c>
      <c r="P67" s="211">
        <f t="shared" si="66"/>
        <v>3792.5333333333328</v>
      </c>
      <c r="Q67" s="211">
        <f t="shared" si="67"/>
        <v>3983.2000000000003</v>
      </c>
      <c r="R67" s="219">
        <f t="shared" si="68"/>
        <v>4182.5333333333328</v>
      </c>
      <c r="T67" s="217">
        <f t="shared" si="25"/>
        <v>41288</v>
      </c>
      <c r="U67" s="211">
        <f t="shared" si="26"/>
        <v>43347.200000000004</v>
      </c>
      <c r="V67" s="211">
        <f t="shared" si="27"/>
        <v>45510.399999999994</v>
      </c>
      <c r="W67" s="211">
        <f t="shared" si="28"/>
        <v>47798.400000000001</v>
      </c>
      <c r="X67" s="219">
        <f t="shared" si="29"/>
        <v>50190.399999999994</v>
      </c>
    </row>
    <row r="68" spans="1:24" x14ac:dyDescent="0.25">
      <c r="A68" s="258" t="s">
        <v>47</v>
      </c>
      <c r="B68" s="235">
        <v>21.66</v>
      </c>
      <c r="C68" s="236">
        <v>22.75</v>
      </c>
      <c r="D68" s="236">
        <v>23.88</v>
      </c>
      <c r="E68" s="236">
        <v>25.080000000000002</v>
      </c>
      <c r="F68" s="237">
        <v>26.33</v>
      </c>
      <c r="H68" s="217">
        <f t="shared" si="60"/>
        <v>1732.8</v>
      </c>
      <c r="I68" s="211">
        <f t="shared" si="61"/>
        <v>1820</v>
      </c>
      <c r="J68" s="211">
        <f t="shared" si="62"/>
        <v>1910.3999999999999</v>
      </c>
      <c r="K68" s="211">
        <f t="shared" si="63"/>
        <v>2006.4</v>
      </c>
      <c r="L68" s="219">
        <f t="shared" si="11"/>
        <v>2106.3999999999996</v>
      </c>
      <c r="N68" s="217">
        <f t="shared" si="64"/>
        <v>3754.3999999999996</v>
      </c>
      <c r="O68" s="211">
        <f t="shared" si="65"/>
        <v>3943.3333333333335</v>
      </c>
      <c r="P68" s="211">
        <f t="shared" si="66"/>
        <v>4139.2</v>
      </c>
      <c r="Q68" s="211">
        <f t="shared" si="67"/>
        <v>4347.2</v>
      </c>
      <c r="R68" s="219">
        <f t="shared" si="68"/>
        <v>4563.8666666666659</v>
      </c>
      <c r="T68" s="217">
        <f t="shared" si="25"/>
        <v>45052.799999999996</v>
      </c>
      <c r="U68" s="211">
        <f t="shared" si="26"/>
        <v>47320</v>
      </c>
      <c r="V68" s="211">
        <f t="shared" si="27"/>
        <v>49670.399999999994</v>
      </c>
      <c r="W68" s="211">
        <f t="shared" si="28"/>
        <v>52166.400000000001</v>
      </c>
      <c r="X68" s="219">
        <f t="shared" si="29"/>
        <v>54766.399999999994</v>
      </c>
    </row>
    <row r="69" spans="1:24" x14ac:dyDescent="0.25">
      <c r="A69" s="258" t="s">
        <v>48</v>
      </c>
      <c r="B69" s="235">
        <v>11.4</v>
      </c>
      <c r="C69" s="236">
        <v>11.97</v>
      </c>
      <c r="D69" s="236">
        <v>12.57</v>
      </c>
      <c r="E69" s="236">
        <v>13.19</v>
      </c>
      <c r="F69" s="237">
        <v>13.86</v>
      </c>
      <c r="H69" s="217">
        <f t="shared" si="60"/>
        <v>912</v>
      </c>
      <c r="I69" s="211">
        <f t="shared" si="61"/>
        <v>957.6</v>
      </c>
      <c r="J69" s="211">
        <f t="shared" si="62"/>
        <v>1005.6</v>
      </c>
      <c r="K69" s="211">
        <f t="shared" si="63"/>
        <v>1055.2</v>
      </c>
      <c r="L69" s="219">
        <f t="shared" si="11"/>
        <v>1108.8</v>
      </c>
      <c r="N69" s="217">
        <f t="shared" si="64"/>
        <v>1976</v>
      </c>
      <c r="O69" s="211">
        <f t="shared" si="65"/>
        <v>2074.8000000000002</v>
      </c>
      <c r="P69" s="211">
        <f t="shared" si="66"/>
        <v>2178.8000000000002</v>
      </c>
      <c r="Q69" s="211">
        <f t="shared" si="67"/>
        <v>2286.2666666666669</v>
      </c>
      <c r="R69" s="219">
        <f t="shared" si="68"/>
        <v>2402.4</v>
      </c>
      <c r="T69" s="217">
        <f t="shared" si="25"/>
        <v>23712</v>
      </c>
      <c r="U69" s="211">
        <f t="shared" si="26"/>
        <v>24897.600000000002</v>
      </c>
      <c r="V69" s="211">
        <f t="shared" si="27"/>
        <v>26145.600000000002</v>
      </c>
      <c r="W69" s="211">
        <f t="shared" si="28"/>
        <v>27435.200000000001</v>
      </c>
      <c r="X69" s="219">
        <f t="shared" si="29"/>
        <v>28828.799999999999</v>
      </c>
    </row>
    <row r="70" spans="1:24" x14ac:dyDescent="0.25">
      <c r="A70" s="258" t="s">
        <v>49</v>
      </c>
      <c r="B70" s="235">
        <v>15.51</v>
      </c>
      <c r="C70" s="236">
        <v>16.29</v>
      </c>
      <c r="D70" s="236">
        <v>17.100000000000001</v>
      </c>
      <c r="E70" s="236">
        <v>17.95</v>
      </c>
      <c r="F70" s="237">
        <v>18.850000000000001</v>
      </c>
      <c r="H70" s="217">
        <f t="shared" si="60"/>
        <v>1240.8</v>
      </c>
      <c r="I70" s="211">
        <f t="shared" si="61"/>
        <v>1303.1999999999998</v>
      </c>
      <c r="J70" s="211">
        <f t="shared" si="62"/>
        <v>1368</v>
      </c>
      <c r="K70" s="211">
        <f t="shared" si="63"/>
        <v>1436</v>
      </c>
      <c r="L70" s="219">
        <f t="shared" si="11"/>
        <v>1508</v>
      </c>
      <c r="N70" s="217">
        <f t="shared" si="64"/>
        <v>2688.4</v>
      </c>
      <c r="O70" s="211">
        <f t="shared" si="65"/>
        <v>2823.6</v>
      </c>
      <c r="P70" s="211">
        <f t="shared" si="66"/>
        <v>2964</v>
      </c>
      <c r="Q70" s="211">
        <f t="shared" si="67"/>
        <v>3111.3333333333335</v>
      </c>
      <c r="R70" s="219">
        <f t="shared" si="68"/>
        <v>3267.3333333333335</v>
      </c>
      <c r="T70" s="217">
        <f t="shared" si="25"/>
        <v>32260.799999999999</v>
      </c>
      <c r="U70" s="211">
        <f t="shared" si="26"/>
        <v>33883.199999999997</v>
      </c>
      <c r="V70" s="211">
        <f t="shared" si="27"/>
        <v>35568</v>
      </c>
      <c r="W70" s="211">
        <f t="shared" si="28"/>
        <v>37336</v>
      </c>
      <c r="X70" s="219">
        <f t="shared" si="29"/>
        <v>39208</v>
      </c>
    </row>
    <row r="71" spans="1:24" x14ac:dyDescent="0.25">
      <c r="A71" s="258" t="s">
        <v>50</v>
      </c>
      <c r="B71" s="235">
        <v>17.28</v>
      </c>
      <c r="C71" s="236">
        <v>18.14</v>
      </c>
      <c r="D71" s="236">
        <v>19.05</v>
      </c>
      <c r="E71" s="236">
        <v>20</v>
      </c>
      <c r="F71" s="237">
        <v>21</v>
      </c>
      <c r="H71" s="217">
        <f t="shared" si="60"/>
        <v>1382.4</v>
      </c>
      <c r="I71" s="211">
        <f t="shared" si="61"/>
        <v>1451.2</v>
      </c>
      <c r="J71" s="211">
        <f t="shared" si="62"/>
        <v>1524</v>
      </c>
      <c r="K71" s="211">
        <f t="shared" si="63"/>
        <v>1600</v>
      </c>
      <c r="L71" s="219">
        <f t="shared" si="11"/>
        <v>1680</v>
      </c>
      <c r="N71" s="217">
        <f t="shared" si="64"/>
        <v>2995.2000000000003</v>
      </c>
      <c r="O71" s="211">
        <f t="shared" si="65"/>
        <v>3144.2666666666669</v>
      </c>
      <c r="P71" s="211">
        <f t="shared" si="66"/>
        <v>3302</v>
      </c>
      <c r="Q71" s="211">
        <f t="shared" si="67"/>
        <v>3466.6666666666665</v>
      </c>
      <c r="R71" s="219">
        <f t="shared" si="68"/>
        <v>3640</v>
      </c>
      <c r="T71" s="217">
        <f t="shared" si="25"/>
        <v>35942.400000000001</v>
      </c>
      <c r="U71" s="211">
        <f t="shared" si="26"/>
        <v>37731.200000000004</v>
      </c>
      <c r="V71" s="211">
        <f t="shared" si="27"/>
        <v>39624</v>
      </c>
      <c r="W71" s="211">
        <f t="shared" si="28"/>
        <v>41600</v>
      </c>
      <c r="X71" s="219">
        <f t="shared" si="29"/>
        <v>43680</v>
      </c>
    </row>
    <row r="72" spans="1:24" x14ac:dyDescent="0.25">
      <c r="A72" s="258" t="s">
        <v>51</v>
      </c>
      <c r="B72" s="235">
        <v>20.240000000000002</v>
      </c>
      <c r="C72" s="236">
        <v>21.25</v>
      </c>
      <c r="D72" s="236">
        <v>22.310000000000002</v>
      </c>
      <c r="E72" s="236">
        <v>23.42</v>
      </c>
      <c r="F72" s="237">
        <v>24.59</v>
      </c>
      <c r="H72" s="217">
        <f t="shared" si="60"/>
        <v>1619.2000000000003</v>
      </c>
      <c r="I72" s="211">
        <f t="shared" si="61"/>
        <v>1700</v>
      </c>
      <c r="J72" s="211">
        <f t="shared" si="62"/>
        <v>1784.8000000000002</v>
      </c>
      <c r="K72" s="211">
        <f t="shared" si="63"/>
        <v>1873.6000000000001</v>
      </c>
      <c r="L72" s="219">
        <f t="shared" si="11"/>
        <v>1967.2</v>
      </c>
      <c r="N72" s="217">
        <f t="shared" si="64"/>
        <v>3508.2666666666669</v>
      </c>
      <c r="O72" s="211">
        <f t="shared" si="65"/>
        <v>3683.3333333333335</v>
      </c>
      <c r="P72" s="211">
        <f t="shared" si="66"/>
        <v>3867.0666666666671</v>
      </c>
      <c r="Q72" s="211">
        <f t="shared" si="67"/>
        <v>4059.4666666666672</v>
      </c>
      <c r="R72" s="219">
        <f t="shared" si="68"/>
        <v>4262.2666666666673</v>
      </c>
      <c r="T72" s="217">
        <f t="shared" si="25"/>
        <v>42099.200000000004</v>
      </c>
      <c r="U72" s="211">
        <f t="shared" si="26"/>
        <v>44200</v>
      </c>
      <c r="V72" s="211">
        <f t="shared" si="27"/>
        <v>46404.800000000003</v>
      </c>
      <c r="W72" s="211">
        <f t="shared" si="28"/>
        <v>48713.600000000006</v>
      </c>
      <c r="X72" s="219">
        <f t="shared" si="29"/>
        <v>51147.200000000004</v>
      </c>
    </row>
    <row r="73" spans="1:24" x14ac:dyDescent="0.25">
      <c r="A73" s="258" t="s">
        <v>53</v>
      </c>
      <c r="B73" s="235">
        <v>23.71</v>
      </c>
      <c r="C73" s="236">
        <v>24.9</v>
      </c>
      <c r="D73" s="236">
        <v>26.15</v>
      </c>
      <c r="E73" s="236">
        <v>27.45</v>
      </c>
      <c r="F73" s="237">
        <v>28.82</v>
      </c>
      <c r="H73" s="217">
        <f t="shared" si="60"/>
        <v>1896.8000000000002</v>
      </c>
      <c r="I73" s="211">
        <f t="shared" si="61"/>
        <v>1992</v>
      </c>
      <c r="J73" s="211">
        <f t="shared" si="62"/>
        <v>2092</v>
      </c>
      <c r="K73" s="211">
        <f t="shared" si="63"/>
        <v>2196</v>
      </c>
      <c r="L73" s="219">
        <f t="shared" si="11"/>
        <v>2305.6</v>
      </c>
      <c r="N73" s="217">
        <f t="shared" si="64"/>
        <v>4109.7333333333336</v>
      </c>
      <c r="O73" s="211">
        <f t="shared" si="65"/>
        <v>4316</v>
      </c>
      <c r="P73" s="211">
        <f t="shared" si="66"/>
        <v>4532.666666666667</v>
      </c>
      <c r="Q73" s="211">
        <f t="shared" si="67"/>
        <v>4758</v>
      </c>
      <c r="R73" s="219">
        <f t="shared" si="68"/>
        <v>4995.4666666666662</v>
      </c>
      <c r="T73" s="217">
        <f t="shared" si="25"/>
        <v>49316.800000000003</v>
      </c>
      <c r="U73" s="211">
        <f t="shared" si="26"/>
        <v>51792</v>
      </c>
      <c r="V73" s="211">
        <f t="shared" si="27"/>
        <v>54392</v>
      </c>
      <c r="W73" s="211">
        <f t="shared" si="28"/>
        <v>57096</v>
      </c>
      <c r="X73" s="219">
        <f t="shared" si="29"/>
        <v>59945.599999999999</v>
      </c>
    </row>
    <row r="74" spans="1:24" x14ac:dyDescent="0.25">
      <c r="A74" s="258" t="s">
        <v>54</v>
      </c>
      <c r="B74" s="235">
        <v>20.51</v>
      </c>
      <c r="C74" s="236">
        <v>21.54</v>
      </c>
      <c r="D74" s="236">
        <v>22.62</v>
      </c>
      <c r="E74" s="236">
        <v>23.75</v>
      </c>
      <c r="F74" s="237">
        <v>24.93</v>
      </c>
      <c r="H74" s="217">
        <f t="shared" si="60"/>
        <v>1640.8000000000002</v>
      </c>
      <c r="I74" s="211">
        <f t="shared" si="61"/>
        <v>1723.1999999999998</v>
      </c>
      <c r="J74" s="211">
        <f t="shared" si="62"/>
        <v>1809.6000000000001</v>
      </c>
      <c r="K74" s="211">
        <f t="shared" si="63"/>
        <v>1900</v>
      </c>
      <c r="L74" s="219">
        <f t="shared" si="11"/>
        <v>1994.4</v>
      </c>
      <c r="N74" s="217">
        <f t="shared" si="64"/>
        <v>3555.0666666666671</v>
      </c>
      <c r="O74" s="211">
        <f t="shared" si="65"/>
        <v>3733.6</v>
      </c>
      <c r="P74" s="211">
        <f t="shared" si="66"/>
        <v>3920.8000000000006</v>
      </c>
      <c r="Q74" s="211">
        <f t="shared" si="67"/>
        <v>4116.666666666667</v>
      </c>
      <c r="R74" s="219">
        <f t="shared" si="68"/>
        <v>4321.2</v>
      </c>
      <c r="T74" s="217">
        <f t="shared" si="25"/>
        <v>42660.800000000003</v>
      </c>
      <c r="U74" s="211">
        <f t="shared" si="26"/>
        <v>44803.199999999997</v>
      </c>
      <c r="V74" s="211">
        <f t="shared" si="27"/>
        <v>47049.600000000006</v>
      </c>
      <c r="W74" s="211">
        <f t="shared" si="28"/>
        <v>49400</v>
      </c>
      <c r="X74" s="219">
        <f t="shared" si="29"/>
        <v>51854.400000000001</v>
      </c>
    </row>
    <row r="75" spans="1:24" s="185" customFormat="1" x14ac:dyDescent="0.25">
      <c r="A75" s="260" t="s">
        <v>55</v>
      </c>
      <c r="B75" s="235">
        <v>23.01</v>
      </c>
      <c r="C75" s="236">
        <v>24.16</v>
      </c>
      <c r="D75" s="236">
        <v>25.36</v>
      </c>
      <c r="E75" s="236">
        <v>26.63</v>
      </c>
      <c r="F75" s="237">
        <v>24.96</v>
      </c>
      <c r="H75" s="217">
        <f t="shared" si="60"/>
        <v>1840.8000000000002</v>
      </c>
      <c r="I75" s="211">
        <f t="shared" si="61"/>
        <v>1932.8</v>
      </c>
      <c r="J75" s="211">
        <f t="shared" si="62"/>
        <v>2028.8</v>
      </c>
      <c r="K75" s="211">
        <f t="shared" si="63"/>
        <v>2130.4</v>
      </c>
      <c r="L75" s="219">
        <f t="shared" si="11"/>
        <v>1996.8000000000002</v>
      </c>
      <c r="M75" s="180"/>
      <c r="N75" s="217">
        <f t="shared" si="64"/>
        <v>3988.4</v>
      </c>
      <c r="O75" s="211">
        <f t="shared" si="65"/>
        <v>4187.7333333333327</v>
      </c>
      <c r="P75" s="211">
        <f t="shared" si="66"/>
        <v>4395.7333333333327</v>
      </c>
      <c r="Q75" s="211">
        <f t="shared" si="67"/>
        <v>4615.8666666666668</v>
      </c>
      <c r="R75" s="219">
        <f t="shared" si="68"/>
        <v>4326.4000000000005</v>
      </c>
      <c r="T75" s="217">
        <f t="shared" si="25"/>
        <v>47860.800000000003</v>
      </c>
      <c r="U75" s="211">
        <f t="shared" si="26"/>
        <v>50252.799999999996</v>
      </c>
      <c r="V75" s="211">
        <f t="shared" si="27"/>
        <v>52748.799999999996</v>
      </c>
      <c r="W75" s="211">
        <f t="shared" si="28"/>
        <v>55390.400000000001</v>
      </c>
      <c r="X75" s="219">
        <f t="shared" si="29"/>
        <v>51916.800000000003</v>
      </c>
    </row>
    <row r="76" spans="1:24" x14ac:dyDescent="0.25">
      <c r="A76" s="258" t="s">
        <v>87</v>
      </c>
      <c r="B76" s="235">
        <v>24.18</v>
      </c>
      <c r="C76" s="236">
        <v>25.39</v>
      </c>
      <c r="D76" s="236">
        <v>26.66</v>
      </c>
      <c r="E76" s="236">
        <v>27.99</v>
      </c>
      <c r="F76" s="237">
        <v>29.39</v>
      </c>
      <c r="H76" s="217">
        <f t="shared" si="60"/>
        <v>1934.4</v>
      </c>
      <c r="I76" s="211">
        <f t="shared" si="61"/>
        <v>2031.2</v>
      </c>
      <c r="J76" s="211">
        <f t="shared" si="62"/>
        <v>2132.8000000000002</v>
      </c>
      <c r="K76" s="211">
        <f t="shared" si="63"/>
        <v>2239.1999999999998</v>
      </c>
      <c r="L76" s="219">
        <f t="shared" si="11"/>
        <v>2351.1999999999998</v>
      </c>
      <c r="N76" s="217">
        <f t="shared" si="64"/>
        <v>4191.2</v>
      </c>
      <c r="O76" s="211">
        <f t="shared" si="65"/>
        <v>4400.9333333333334</v>
      </c>
      <c r="P76" s="211">
        <f t="shared" si="66"/>
        <v>4621.0666666666666</v>
      </c>
      <c r="Q76" s="211">
        <f t="shared" si="67"/>
        <v>4851.5999999999995</v>
      </c>
      <c r="R76" s="219">
        <f t="shared" si="68"/>
        <v>5094.2666666666664</v>
      </c>
      <c r="T76" s="217">
        <f t="shared" si="25"/>
        <v>50294.400000000001</v>
      </c>
      <c r="U76" s="211">
        <f t="shared" si="26"/>
        <v>52811.200000000004</v>
      </c>
      <c r="V76" s="211">
        <f t="shared" si="27"/>
        <v>55452.800000000003</v>
      </c>
      <c r="W76" s="211">
        <f t="shared" si="28"/>
        <v>58219.199999999997</v>
      </c>
      <c r="X76" s="219">
        <f t="shared" si="29"/>
        <v>61131.199999999997</v>
      </c>
    </row>
    <row r="77" spans="1:24" s="185" customFormat="1" x14ac:dyDescent="0.25">
      <c r="A77" s="260" t="s">
        <v>80</v>
      </c>
      <c r="B77" s="235">
        <v>16.559999999999999</v>
      </c>
      <c r="C77" s="236">
        <v>17.39</v>
      </c>
      <c r="D77" s="236">
        <v>18.27</v>
      </c>
      <c r="E77" s="236">
        <v>19.18</v>
      </c>
      <c r="F77" s="237">
        <v>20.13</v>
      </c>
      <c r="H77" s="217">
        <f t="shared" si="60"/>
        <v>1324.8</v>
      </c>
      <c r="I77" s="211">
        <f t="shared" si="61"/>
        <v>1391.2</v>
      </c>
      <c r="J77" s="211">
        <f t="shared" si="62"/>
        <v>1461.6</v>
      </c>
      <c r="K77" s="211">
        <f t="shared" si="63"/>
        <v>1534.4</v>
      </c>
      <c r="L77" s="219">
        <f t="shared" si="11"/>
        <v>1610.3999999999999</v>
      </c>
      <c r="M77" s="180"/>
      <c r="N77" s="217">
        <f t="shared" si="64"/>
        <v>2870.3999999999996</v>
      </c>
      <c r="O77" s="211">
        <f t="shared" si="65"/>
        <v>3014.2666666666669</v>
      </c>
      <c r="P77" s="211">
        <f t="shared" si="66"/>
        <v>3166.7999999999997</v>
      </c>
      <c r="Q77" s="211">
        <f t="shared" si="67"/>
        <v>3324.5333333333333</v>
      </c>
      <c r="R77" s="219">
        <f t="shared" si="68"/>
        <v>3489.1999999999994</v>
      </c>
      <c r="T77" s="217">
        <f t="shared" si="25"/>
        <v>34444.799999999996</v>
      </c>
      <c r="U77" s="211">
        <f t="shared" si="26"/>
        <v>36171.200000000004</v>
      </c>
      <c r="V77" s="211">
        <f t="shared" si="27"/>
        <v>38001.599999999999</v>
      </c>
      <c r="W77" s="211">
        <f t="shared" si="28"/>
        <v>39894.400000000001</v>
      </c>
      <c r="X77" s="219">
        <f t="shared" si="29"/>
        <v>41870.399999999994</v>
      </c>
    </row>
    <row r="78" spans="1:24" s="185" customFormat="1" x14ac:dyDescent="0.25">
      <c r="A78" s="260" t="s">
        <v>90</v>
      </c>
      <c r="B78" s="235">
        <v>18.77</v>
      </c>
      <c r="C78" s="236">
        <v>19.71</v>
      </c>
      <c r="D78" s="236">
        <v>20.69</v>
      </c>
      <c r="E78" s="236">
        <v>21.73</v>
      </c>
      <c r="F78" s="237">
        <v>22.81</v>
      </c>
      <c r="H78" s="217">
        <f t="shared" si="60"/>
        <v>1501.6</v>
      </c>
      <c r="I78" s="211">
        <f t="shared" si="61"/>
        <v>1576.8000000000002</v>
      </c>
      <c r="J78" s="211">
        <f t="shared" si="62"/>
        <v>1655.2</v>
      </c>
      <c r="K78" s="211">
        <f t="shared" si="63"/>
        <v>1738.4</v>
      </c>
      <c r="L78" s="219">
        <f t="shared" si="11"/>
        <v>1824.8</v>
      </c>
      <c r="M78" s="180"/>
      <c r="N78" s="217">
        <f t="shared" ref="N78:R80" si="69">(H78*26)/12</f>
        <v>3253.4666666666667</v>
      </c>
      <c r="O78" s="211">
        <f t="shared" si="69"/>
        <v>3416.4</v>
      </c>
      <c r="P78" s="211">
        <f t="shared" si="69"/>
        <v>3586.2666666666669</v>
      </c>
      <c r="Q78" s="211">
        <f t="shared" si="69"/>
        <v>3766.5333333333333</v>
      </c>
      <c r="R78" s="219">
        <f t="shared" si="69"/>
        <v>3953.7333333333331</v>
      </c>
      <c r="T78" s="217">
        <f t="shared" si="25"/>
        <v>39041.599999999999</v>
      </c>
      <c r="U78" s="211">
        <f t="shared" si="26"/>
        <v>40996.800000000003</v>
      </c>
      <c r="V78" s="211">
        <f t="shared" si="27"/>
        <v>43035.200000000004</v>
      </c>
      <c r="W78" s="211">
        <f t="shared" si="28"/>
        <v>45198.400000000001</v>
      </c>
      <c r="X78" s="219">
        <f t="shared" si="29"/>
        <v>47444.799999999996</v>
      </c>
    </row>
    <row r="79" spans="1:24" s="185" customFormat="1" x14ac:dyDescent="0.25">
      <c r="A79" s="260" t="s">
        <v>117</v>
      </c>
      <c r="B79" s="235">
        <v>17.489999999999998</v>
      </c>
      <c r="C79" s="236">
        <v>18.36</v>
      </c>
      <c r="D79" s="236">
        <v>19.28</v>
      </c>
      <c r="E79" s="236">
        <v>20.239999999999998</v>
      </c>
      <c r="F79" s="237">
        <v>21.25</v>
      </c>
      <c r="H79" s="217">
        <f t="shared" si="60"/>
        <v>1399.1999999999998</v>
      </c>
      <c r="I79" s="211">
        <f t="shared" si="61"/>
        <v>1468.8</v>
      </c>
      <c r="J79" s="211">
        <f t="shared" si="62"/>
        <v>1542.4</v>
      </c>
      <c r="K79" s="211">
        <f t="shared" si="63"/>
        <v>1619.1999999999998</v>
      </c>
      <c r="L79" s="219">
        <f t="shared" si="11"/>
        <v>1700</v>
      </c>
      <c r="M79" s="180"/>
      <c r="N79" s="217">
        <f t="shared" si="69"/>
        <v>3031.6</v>
      </c>
      <c r="O79" s="211">
        <f t="shared" si="69"/>
        <v>3182.3999999999996</v>
      </c>
      <c r="P79" s="211">
        <f t="shared" si="69"/>
        <v>3341.8666666666668</v>
      </c>
      <c r="Q79" s="211">
        <f t="shared" si="69"/>
        <v>3508.2666666666664</v>
      </c>
      <c r="R79" s="219">
        <f t="shared" si="69"/>
        <v>3683.3333333333335</v>
      </c>
      <c r="T79" s="217">
        <f t="shared" si="25"/>
        <v>36379.199999999997</v>
      </c>
      <c r="U79" s="211">
        <f t="shared" si="26"/>
        <v>38188.799999999996</v>
      </c>
      <c r="V79" s="211">
        <f t="shared" si="27"/>
        <v>40102.400000000001</v>
      </c>
      <c r="W79" s="211">
        <f t="shared" si="28"/>
        <v>42099.199999999997</v>
      </c>
      <c r="X79" s="219">
        <f t="shared" si="29"/>
        <v>44200</v>
      </c>
    </row>
    <row r="80" spans="1:24" x14ac:dyDescent="0.25">
      <c r="A80" s="258" t="s">
        <v>59</v>
      </c>
      <c r="B80" s="235">
        <v>17.71</v>
      </c>
      <c r="C80" s="236">
        <v>18.59</v>
      </c>
      <c r="D80" s="236">
        <v>19.52</v>
      </c>
      <c r="E80" s="236">
        <v>20.49</v>
      </c>
      <c r="F80" s="237">
        <v>21.52</v>
      </c>
      <c r="H80" s="217">
        <f t="shared" ref="H80:K80" si="70">B80*80</f>
        <v>1416.8000000000002</v>
      </c>
      <c r="I80" s="211">
        <f t="shared" si="70"/>
        <v>1487.2</v>
      </c>
      <c r="J80" s="211">
        <f t="shared" si="70"/>
        <v>1561.6</v>
      </c>
      <c r="K80" s="211">
        <f t="shared" si="70"/>
        <v>1639.1999999999998</v>
      </c>
      <c r="L80" s="219">
        <f t="shared" si="11"/>
        <v>1721.6</v>
      </c>
      <c r="N80" s="217">
        <f t="shared" si="69"/>
        <v>3069.7333333333336</v>
      </c>
      <c r="O80" s="211">
        <f t="shared" si="69"/>
        <v>3222.2666666666669</v>
      </c>
      <c r="P80" s="211">
        <f t="shared" si="69"/>
        <v>3383.4666666666667</v>
      </c>
      <c r="Q80" s="211">
        <f t="shared" si="69"/>
        <v>3551.6</v>
      </c>
      <c r="R80" s="219">
        <f t="shared" si="69"/>
        <v>3730.1333333333332</v>
      </c>
      <c r="T80" s="217">
        <f t="shared" si="25"/>
        <v>36836.800000000003</v>
      </c>
      <c r="U80" s="211">
        <f t="shared" si="26"/>
        <v>38667.200000000004</v>
      </c>
      <c r="V80" s="211">
        <f t="shared" si="27"/>
        <v>40601.599999999999</v>
      </c>
      <c r="W80" s="211">
        <f t="shared" si="28"/>
        <v>42619.199999999997</v>
      </c>
      <c r="X80" s="219">
        <f t="shared" si="29"/>
        <v>44761.599999999999</v>
      </c>
    </row>
    <row r="81" spans="1:24" ht="14.1" customHeight="1" x14ac:dyDescent="0.25">
      <c r="A81" s="257"/>
      <c r="B81" s="223"/>
      <c r="C81" s="224"/>
      <c r="D81" s="224"/>
      <c r="E81" s="225"/>
      <c r="F81" s="226"/>
      <c r="H81" s="227"/>
      <c r="I81" s="225"/>
      <c r="J81" s="228"/>
      <c r="K81" s="229"/>
      <c r="L81" s="230"/>
      <c r="M81" s="211"/>
      <c r="N81" s="227"/>
      <c r="O81" s="229"/>
      <c r="P81" s="228"/>
      <c r="Q81" s="229"/>
      <c r="R81" s="230"/>
      <c r="T81" s="227"/>
      <c r="U81" s="229"/>
      <c r="V81" s="228"/>
      <c r="W81" s="229"/>
      <c r="X81" s="230"/>
    </row>
    <row r="82" spans="1:24" s="185" customFormat="1" x14ac:dyDescent="0.25">
      <c r="A82" s="260" t="s">
        <v>103</v>
      </c>
      <c r="B82" s="235">
        <v>18.32</v>
      </c>
      <c r="C82" s="236">
        <v>19.23</v>
      </c>
      <c r="D82" s="236">
        <v>20.2</v>
      </c>
      <c r="E82" s="236">
        <v>21.21</v>
      </c>
      <c r="F82" s="237">
        <v>22.27</v>
      </c>
      <c r="H82" s="217">
        <f t="shared" ref="H82:L88" si="71">B82*80</f>
        <v>1465.6</v>
      </c>
      <c r="I82" s="211">
        <f t="shared" si="71"/>
        <v>1538.4</v>
      </c>
      <c r="J82" s="211">
        <f t="shared" si="71"/>
        <v>1616</v>
      </c>
      <c r="K82" s="211">
        <f t="shared" si="71"/>
        <v>1696.8000000000002</v>
      </c>
      <c r="L82" s="219">
        <f t="shared" si="71"/>
        <v>1781.6</v>
      </c>
      <c r="M82" s="180"/>
      <c r="N82" s="217">
        <f t="shared" ref="N82:R88" si="72">(H82*26)/12</f>
        <v>3175.4666666666667</v>
      </c>
      <c r="O82" s="211">
        <f t="shared" si="72"/>
        <v>3333.2000000000003</v>
      </c>
      <c r="P82" s="211">
        <f t="shared" si="72"/>
        <v>3501.3333333333335</v>
      </c>
      <c r="Q82" s="211">
        <f t="shared" si="72"/>
        <v>3676.4</v>
      </c>
      <c r="R82" s="219">
        <f t="shared" si="72"/>
        <v>3860.1333333333332</v>
      </c>
      <c r="T82" s="217">
        <f t="shared" ref="T82:T95" si="73">H82*26</f>
        <v>38105.599999999999</v>
      </c>
      <c r="U82" s="211">
        <f t="shared" ref="U82:U95" si="74">I82*26</f>
        <v>39998.400000000001</v>
      </c>
      <c r="V82" s="211">
        <f t="shared" ref="V82:V95" si="75">J82*26</f>
        <v>42016</v>
      </c>
      <c r="W82" s="211">
        <f t="shared" ref="W82:W95" si="76">K82*26</f>
        <v>44116.800000000003</v>
      </c>
      <c r="X82" s="219">
        <f t="shared" ref="X82:X95" si="77">L82*26</f>
        <v>46321.599999999999</v>
      </c>
    </row>
    <row r="83" spans="1:24" s="185" customFormat="1" x14ac:dyDescent="0.25">
      <c r="A83" s="260" t="s">
        <v>104</v>
      </c>
      <c r="B83" s="235">
        <v>20.2</v>
      </c>
      <c r="C83" s="236">
        <v>21.21</v>
      </c>
      <c r="D83" s="236">
        <v>22.27</v>
      </c>
      <c r="E83" s="236">
        <v>23.38</v>
      </c>
      <c r="F83" s="237">
        <v>24.55</v>
      </c>
      <c r="H83" s="217">
        <f t="shared" si="71"/>
        <v>1616</v>
      </c>
      <c r="I83" s="211">
        <f t="shared" si="71"/>
        <v>1696.8000000000002</v>
      </c>
      <c r="J83" s="211">
        <f t="shared" si="71"/>
        <v>1781.6</v>
      </c>
      <c r="K83" s="211">
        <f t="shared" si="71"/>
        <v>1870.3999999999999</v>
      </c>
      <c r="L83" s="219">
        <f t="shared" si="71"/>
        <v>1964</v>
      </c>
      <c r="M83" s="180"/>
      <c r="N83" s="217">
        <f t="shared" si="72"/>
        <v>3501.3333333333335</v>
      </c>
      <c r="O83" s="211">
        <f t="shared" si="72"/>
        <v>3676.4</v>
      </c>
      <c r="P83" s="211">
        <f t="shared" si="72"/>
        <v>3860.1333333333332</v>
      </c>
      <c r="Q83" s="211">
        <f t="shared" si="72"/>
        <v>4052.5333333333328</v>
      </c>
      <c r="R83" s="219">
        <f t="shared" si="72"/>
        <v>4255.333333333333</v>
      </c>
      <c r="T83" s="217">
        <f t="shared" si="73"/>
        <v>42016</v>
      </c>
      <c r="U83" s="211">
        <f t="shared" si="74"/>
        <v>44116.800000000003</v>
      </c>
      <c r="V83" s="211">
        <f t="shared" si="75"/>
        <v>46321.599999999999</v>
      </c>
      <c r="W83" s="211">
        <f t="shared" si="76"/>
        <v>48630.399999999994</v>
      </c>
      <c r="X83" s="219">
        <f t="shared" si="77"/>
        <v>51064</v>
      </c>
    </row>
    <row r="84" spans="1:24" s="185" customFormat="1" x14ac:dyDescent="0.25">
      <c r="A84" s="260" t="s">
        <v>37</v>
      </c>
      <c r="B84" s="235">
        <v>17.739999999999998</v>
      </c>
      <c r="C84" s="236">
        <v>18.63</v>
      </c>
      <c r="D84" s="236">
        <v>19.559999999999999</v>
      </c>
      <c r="E84" s="236">
        <v>20.53</v>
      </c>
      <c r="F84" s="237">
        <v>21.56</v>
      </c>
      <c r="H84" s="217">
        <f t="shared" si="71"/>
        <v>1419.1999999999998</v>
      </c>
      <c r="I84" s="211">
        <f t="shared" si="71"/>
        <v>1490.3999999999999</v>
      </c>
      <c r="J84" s="211">
        <f t="shared" si="71"/>
        <v>1564.8</v>
      </c>
      <c r="K84" s="211">
        <f t="shared" si="71"/>
        <v>1642.4</v>
      </c>
      <c r="L84" s="219">
        <f t="shared" si="71"/>
        <v>1724.8</v>
      </c>
      <c r="M84" s="180"/>
      <c r="N84" s="217">
        <f t="shared" si="72"/>
        <v>3074.9333333333329</v>
      </c>
      <c r="O84" s="211">
        <f t="shared" si="72"/>
        <v>3229.1999999999994</v>
      </c>
      <c r="P84" s="211">
        <f t="shared" si="72"/>
        <v>3390.3999999999996</v>
      </c>
      <c r="Q84" s="211">
        <f t="shared" si="72"/>
        <v>3558.5333333333333</v>
      </c>
      <c r="R84" s="219">
        <f t="shared" si="72"/>
        <v>3737.0666666666662</v>
      </c>
      <c r="T84" s="217">
        <f t="shared" si="73"/>
        <v>36899.199999999997</v>
      </c>
      <c r="U84" s="211">
        <f t="shared" si="74"/>
        <v>38750.399999999994</v>
      </c>
      <c r="V84" s="211">
        <f t="shared" si="75"/>
        <v>40684.799999999996</v>
      </c>
      <c r="W84" s="211">
        <f t="shared" si="76"/>
        <v>42702.400000000001</v>
      </c>
      <c r="X84" s="219">
        <f t="shared" si="77"/>
        <v>44844.799999999996</v>
      </c>
    </row>
    <row r="85" spans="1:24" s="185" customFormat="1" x14ac:dyDescent="0.25">
      <c r="A85" s="260" t="s">
        <v>52</v>
      </c>
      <c r="B85" s="235">
        <v>16.12</v>
      </c>
      <c r="C85" s="236">
        <v>16.93</v>
      </c>
      <c r="D85" s="236">
        <v>17.77</v>
      </c>
      <c r="E85" s="236">
        <v>18.66</v>
      </c>
      <c r="F85" s="237">
        <v>19.600000000000001</v>
      </c>
      <c r="H85" s="217">
        <f t="shared" si="71"/>
        <v>1289.6000000000001</v>
      </c>
      <c r="I85" s="211">
        <f t="shared" si="71"/>
        <v>1354.4</v>
      </c>
      <c r="J85" s="211">
        <f t="shared" si="71"/>
        <v>1421.6</v>
      </c>
      <c r="K85" s="211">
        <f t="shared" si="71"/>
        <v>1492.8</v>
      </c>
      <c r="L85" s="219">
        <f t="shared" si="71"/>
        <v>1568</v>
      </c>
      <c r="M85" s="180"/>
      <c r="N85" s="217">
        <f t="shared" si="72"/>
        <v>2794.1333333333337</v>
      </c>
      <c r="O85" s="211">
        <f t="shared" si="72"/>
        <v>2934.5333333333333</v>
      </c>
      <c r="P85" s="211">
        <f t="shared" si="72"/>
        <v>3080.1333333333332</v>
      </c>
      <c r="Q85" s="211">
        <f t="shared" si="72"/>
        <v>3234.3999999999996</v>
      </c>
      <c r="R85" s="219">
        <f t="shared" si="72"/>
        <v>3397.3333333333335</v>
      </c>
      <c r="T85" s="217">
        <f t="shared" si="73"/>
        <v>33529.600000000006</v>
      </c>
      <c r="U85" s="211">
        <f t="shared" si="74"/>
        <v>35214.400000000001</v>
      </c>
      <c r="V85" s="211">
        <f t="shared" si="75"/>
        <v>36961.599999999999</v>
      </c>
      <c r="W85" s="211">
        <f t="shared" si="76"/>
        <v>38812.799999999996</v>
      </c>
      <c r="X85" s="219">
        <f t="shared" si="77"/>
        <v>40768</v>
      </c>
    </row>
    <row r="86" spans="1:24" x14ac:dyDescent="0.25">
      <c r="A86" s="254" t="s">
        <v>66</v>
      </c>
      <c r="B86" s="235">
        <v>22.31</v>
      </c>
      <c r="C86" s="236">
        <v>23.42</v>
      </c>
      <c r="D86" s="236">
        <v>24.59</v>
      </c>
      <c r="E86" s="236">
        <v>25.82</v>
      </c>
      <c r="F86" s="237">
        <v>27.11</v>
      </c>
      <c r="H86" s="217">
        <f t="shared" si="71"/>
        <v>1784.8</v>
      </c>
      <c r="I86" s="211">
        <f t="shared" si="71"/>
        <v>1873.6000000000001</v>
      </c>
      <c r="J86" s="211">
        <f t="shared" si="71"/>
        <v>1967.2</v>
      </c>
      <c r="K86" s="211">
        <f t="shared" si="71"/>
        <v>2065.6</v>
      </c>
      <c r="L86" s="219">
        <f t="shared" si="71"/>
        <v>2168.8000000000002</v>
      </c>
      <c r="N86" s="217">
        <f t="shared" si="72"/>
        <v>3867.0666666666662</v>
      </c>
      <c r="O86" s="211">
        <f t="shared" si="72"/>
        <v>4059.4666666666672</v>
      </c>
      <c r="P86" s="211">
        <f t="shared" si="72"/>
        <v>4262.2666666666673</v>
      </c>
      <c r="Q86" s="211">
        <f t="shared" si="72"/>
        <v>4475.4666666666662</v>
      </c>
      <c r="R86" s="219">
        <f t="shared" si="72"/>
        <v>4699.0666666666666</v>
      </c>
      <c r="T86" s="217">
        <f t="shared" si="73"/>
        <v>46404.799999999996</v>
      </c>
      <c r="U86" s="211">
        <f t="shared" si="74"/>
        <v>48713.600000000006</v>
      </c>
      <c r="V86" s="211">
        <f t="shared" si="75"/>
        <v>51147.200000000004</v>
      </c>
      <c r="W86" s="211">
        <f t="shared" si="76"/>
        <v>53705.599999999999</v>
      </c>
      <c r="X86" s="219">
        <f t="shared" si="77"/>
        <v>56388.800000000003</v>
      </c>
    </row>
    <row r="87" spans="1:24" x14ac:dyDescent="0.25">
      <c r="A87" s="254" t="s">
        <v>67</v>
      </c>
      <c r="B87" s="235">
        <v>23.47</v>
      </c>
      <c r="C87" s="236">
        <v>24.65</v>
      </c>
      <c r="D87" s="236">
        <v>25.88</v>
      </c>
      <c r="E87" s="236">
        <v>27.17</v>
      </c>
      <c r="F87" s="237">
        <v>28.53</v>
      </c>
      <c r="H87" s="217">
        <f t="shared" si="71"/>
        <v>1877.6</v>
      </c>
      <c r="I87" s="211">
        <f t="shared" si="71"/>
        <v>1972</v>
      </c>
      <c r="J87" s="211">
        <f t="shared" si="71"/>
        <v>2070.4</v>
      </c>
      <c r="K87" s="211">
        <f t="shared" si="71"/>
        <v>2173.6000000000004</v>
      </c>
      <c r="L87" s="219">
        <f t="shared" si="71"/>
        <v>2282.4</v>
      </c>
      <c r="N87" s="217">
        <f t="shared" si="72"/>
        <v>4068.1333333333332</v>
      </c>
      <c r="O87" s="211">
        <f t="shared" si="72"/>
        <v>4272.666666666667</v>
      </c>
      <c r="P87" s="211">
        <f t="shared" si="72"/>
        <v>4485.8666666666668</v>
      </c>
      <c r="Q87" s="211">
        <f t="shared" si="72"/>
        <v>4709.4666666666672</v>
      </c>
      <c r="R87" s="219">
        <f t="shared" si="72"/>
        <v>4945.2</v>
      </c>
      <c r="T87" s="217">
        <f t="shared" si="73"/>
        <v>48817.599999999999</v>
      </c>
      <c r="U87" s="211">
        <f t="shared" si="74"/>
        <v>51272</v>
      </c>
      <c r="V87" s="211">
        <f t="shared" si="75"/>
        <v>53830.400000000001</v>
      </c>
      <c r="W87" s="211">
        <f t="shared" si="76"/>
        <v>56513.600000000006</v>
      </c>
      <c r="X87" s="219">
        <f t="shared" si="77"/>
        <v>59342.400000000001</v>
      </c>
    </row>
    <row r="88" spans="1:24" x14ac:dyDescent="0.25">
      <c r="A88" s="254" t="s">
        <v>78</v>
      </c>
      <c r="B88" s="235">
        <v>14.08</v>
      </c>
      <c r="C88" s="236">
        <v>14.79</v>
      </c>
      <c r="D88" s="236">
        <v>15.52</v>
      </c>
      <c r="E88" s="236">
        <v>16.3</v>
      </c>
      <c r="F88" s="237">
        <v>17.12</v>
      </c>
      <c r="H88" s="217">
        <f t="shared" si="71"/>
        <v>1126.4000000000001</v>
      </c>
      <c r="I88" s="211">
        <f t="shared" si="71"/>
        <v>1183.1999999999998</v>
      </c>
      <c r="J88" s="211">
        <f t="shared" si="71"/>
        <v>1241.5999999999999</v>
      </c>
      <c r="K88" s="211">
        <f t="shared" si="71"/>
        <v>1304</v>
      </c>
      <c r="L88" s="219">
        <f t="shared" si="71"/>
        <v>1369.6000000000001</v>
      </c>
      <c r="N88" s="217">
        <f t="shared" si="72"/>
        <v>2440.5333333333333</v>
      </c>
      <c r="O88" s="211">
        <f t="shared" si="72"/>
        <v>2563.6</v>
      </c>
      <c r="P88" s="211">
        <f t="shared" si="72"/>
        <v>2690.1333333333332</v>
      </c>
      <c r="Q88" s="211">
        <f t="shared" si="72"/>
        <v>2825.3333333333335</v>
      </c>
      <c r="R88" s="219">
        <f t="shared" si="72"/>
        <v>2967.4666666666672</v>
      </c>
      <c r="T88" s="217">
        <f t="shared" si="73"/>
        <v>29286.400000000001</v>
      </c>
      <c r="U88" s="211">
        <f t="shared" si="74"/>
        <v>30763.199999999997</v>
      </c>
      <c r="V88" s="211">
        <f t="shared" si="75"/>
        <v>32281.599999999999</v>
      </c>
      <c r="W88" s="211">
        <f t="shared" si="76"/>
        <v>33904</v>
      </c>
      <c r="X88" s="219">
        <f t="shared" si="77"/>
        <v>35609.600000000006</v>
      </c>
    </row>
    <row r="89" spans="1:24" ht="14.1" customHeight="1" x14ac:dyDescent="0.25">
      <c r="A89" s="257"/>
      <c r="B89" s="239"/>
      <c r="C89" s="240"/>
      <c r="D89" s="240"/>
      <c r="E89" s="240"/>
      <c r="F89" s="241"/>
      <c r="H89" s="227"/>
      <c r="I89" s="228"/>
      <c r="J89" s="228"/>
      <c r="K89" s="228"/>
      <c r="L89" s="230"/>
      <c r="M89" s="211"/>
      <c r="N89" s="227"/>
      <c r="O89" s="228"/>
      <c r="P89" s="228"/>
      <c r="Q89" s="228"/>
      <c r="R89" s="230"/>
      <c r="T89" s="227"/>
      <c r="U89" s="229"/>
      <c r="V89" s="228"/>
      <c r="W89" s="229"/>
      <c r="X89" s="230"/>
    </row>
    <row r="90" spans="1:24" x14ac:dyDescent="0.25">
      <c r="A90" s="254" t="s">
        <v>115</v>
      </c>
      <c r="B90" s="235">
        <v>37.86</v>
      </c>
      <c r="C90" s="236">
        <v>39.74</v>
      </c>
      <c r="D90" s="236">
        <v>41.73</v>
      </c>
      <c r="E90" s="236">
        <v>43.82</v>
      </c>
      <c r="F90" s="237">
        <v>46</v>
      </c>
      <c r="H90" s="217">
        <f t="shared" ref="H90:L91" si="78">B90*80</f>
        <v>3028.8</v>
      </c>
      <c r="I90" s="211">
        <f t="shared" si="78"/>
        <v>3179.2000000000003</v>
      </c>
      <c r="J90" s="211">
        <f t="shared" si="78"/>
        <v>3338.3999999999996</v>
      </c>
      <c r="K90" s="211">
        <f t="shared" si="78"/>
        <v>3505.6</v>
      </c>
      <c r="L90" s="219">
        <f t="shared" si="78"/>
        <v>3680</v>
      </c>
      <c r="N90" s="217">
        <f t="shared" ref="N90:R91" si="79">(H90*26)/12</f>
        <v>6562.4000000000005</v>
      </c>
      <c r="O90" s="211">
        <f t="shared" si="79"/>
        <v>6888.2666666666673</v>
      </c>
      <c r="P90" s="211">
        <f t="shared" si="79"/>
        <v>7233.2</v>
      </c>
      <c r="Q90" s="211">
        <f t="shared" si="79"/>
        <v>7595.4666666666662</v>
      </c>
      <c r="R90" s="219">
        <f t="shared" si="79"/>
        <v>7973.333333333333</v>
      </c>
      <c r="T90" s="217">
        <f t="shared" si="73"/>
        <v>78748.800000000003</v>
      </c>
      <c r="U90" s="211">
        <f t="shared" si="74"/>
        <v>82659.200000000012</v>
      </c>
      <c r="V90" s="211">
        <f t="shared" si="75"/>
        <v>86798.399999999994</v>
      </c>
      <c r="W90" s="211">
        <f t="shared" si="76"/>
        <v>91145.599999999991</v>
      </c>
      <c r="X90" s="219">
        <f t="shared" si="77"/>
        <v>95680</v>
      </c>
    </row>
    <row r="91" spans="1:24" x14ac:dyDescent="0.25">
      <c r="A91" s="254" t="s">
        <v>68</v>
      </c>
      <c r="B91" s="235">
        <v>28.41</v>
      </c>
      <c r="C91" s="236">
        <v>29.82</v>
      </c>
      <c r="D91" s="236">
        <v>31.31</v>
      </c>
      <c r="E91" s="236">
        <v>32.89</v>
      </c>
      <c r="F91" s="237">
        <v>34.520000000000003</v>
      </c>
      <c r="H91" s="217">
        <f t="shared" si="78"/>
        <v>2272.8000000000002</v>
      </c>
      <c r="I91" s="211">
        <f t="shared" si="78"/>
        <v>2385.6</v>
      </c>
      <c r="J91" s="211">
        <f t="shared" si="78"/>
        <v>2504.7999999999997</v>
      </c>
      <c r="K91" s="211">
        <f t="shared" si="78"/>
        <v>2631.2</v>
      </c>
      <c r="L91" s="219">
        <f t="shared" si="78"/>
        <v>2761.6000000000004</v>
      </c>
      <c r="N91" s="217">
        <f t="shared" si="79"/>
        <v>4924.4000000000005</v>
      </c>
      <c r="O91" s="211">
        <f t="shared" si="79"/>
        <v>5168.8</v>
      </c>
      <c r="P91" s="211">
        <f t="shared" si="79"/>
        <v>5427.0666666666666</v>
      </c>
      <c r="Q91" s="211">
        <f t="shared" si="79"/>
        <v>5700.9333333333334</v>
      </c>
      <c r="R91" s="219">
        <f t="shared" si="79"/>
        <v>5983.4666666666672</v>
      </c>
      <c r="T91" s="217">
        <f t="shared" si="73"/>
        <v>59092.800000000003</v>
      </c>
      <c r="U91" s="211">
        <f t="shared" si="74"/>
        <v>62025.599999999999</v>
      </c>
      <c r="V91" s="211">
        <f t="shared" si="75"/>
        <v>65124.799999999996</v>
      </c>
      <c r="W91" s="211">
        <f t="shared" si="76"/>
        <v>68411.199999999997</v>
      </c>
      <c r="X91" s="219">
        <f t="shared" si="77"/>
        <v>71801.600000000006</v>
      </c>
    </row>
    <row r="92" spans="1:24" ht="14.1" customHeight="1" x14ac:dyDescent="0.25">
      <c r="A92" s="257"/>
      <c r="B92" s="239"/>
      <c r="C92" s="240"/>
      <c r="D92" s="240"/>
      <c r="E92" s="240"/>
      <c r="F92" s="241"/>
      <c r="H92" s="227"/>
      <c r="I92" s="225"/>
      <c r="J92" s="228"/>
      <c r="K92" s="229"/>
      <c r="L92" s="230"/>
      <c r="M92" s="211"/>
      <c r="N92" s="227"/>
      <c r="O92" s="229"/>
      <c r="P92" s="228"/>
      <c r="Q92" s="229"/>
      <c r="R92" s="230"/>
      <c r="T92" s="227"/>
      <c r="U92" s="229"/>
      <c r="V92" s="228"/>
      <c r="W92" s="229"/>
      <c r="X92" s="230"/>
    </row>
    <row r="93" spans="1:24" x14ac:dyDescent="0.25">
      <c r="A93" s="232" t="s">
        <v>167</v>
      </c>
      <c r="B93" s="235">
        <v>21.22</v>
      </c>
      <c r="C93" s="236">
        <v>22.28</v>
      </c>
      <c r="D93" s="236">
        <v>23.4</v>
      </c>
      <c r="E93" s="236">
        <v>24.57</v>
      </c>
      <c r="F93" s="237">
        <v>25.8</v>
      </c>
      <c r="H93" s="217">
        <f t="shared" ref="H93:L95" si="80">(B93*2912)/26</f>
        <v>2376.64</v>
      </c>
      <c r="I93" s="211">
        <f t="shared" si="80"/>
        <v>2495.36</v>
      </c>
      <c r="J93" s="211">
        <f t="shared" si="80"/>
        <v>2620.8000000000002</v>
      </c>
      <c r="K93" s="211">
        <f t="shared" si="80"/>
        <v>2751.8399999999997</v>
      </c>
      <c r="L93" s="219">
        <f t="shared" si="80"/>
        <v>2889.6000000000004</v>
      </c>
      <c r="N93" s="217">
        <f t="shared" ref="N93:R95" si="81">(H93*26)/12</f>
        <v>5149.3866666666663</v>
      </c>
      <c r="O93" s="261">
        <f t="shared" si="81"/>
        <v>5406.6133333333337</v>
      </c>
      <c r="P93" s="261">
        <f t="shared" si="81"/>
        <v>5678.4000000000005</v>
      </c>
      <c r="Q93" s="261">
        <f t="shared" si="81"/>
        <v>5962.32</v>
      </c>
      <c r="R93" s="262">
        <f t="shared" si="81"/>
        <v>6260.8</v>
      </c>
      <c r="T93" s="217">
        <f t="shared" si="73"/>
        <v>61792.639999999999</v>
      </c>
      <c r="U93" s="211">
        <f t="shared" si="74"/>
        <v>64879.360000000001</v>
      </c>
      <c r="V93" s="211">
        <f t="shared" si="75"/>
        <v>68140.800000000003</v>
      </c>
      <c r="W93" s="211">
        <f t="shared" si="76"/>
        <v>71547.839999999997</v>
      </c>
      <c r="X93" s="219">
        <f t="shared" si="77"/>
        <v>75129.600000000006</v>
      </c>
    </row>
    <row r="94" spans="1:24" x14ac:dyDescent="0.25">
      <c r="A94" s="232" t="s">
        <v>168</v>
      </c>
      <c r="B94" s="235">
        <v>17.440000000000001</v>
      </c>
      <c r="C94" s="236">
        <v>18.309999999999999</v>
      </c>
      <c r="D94" s="236">
        <v>19.22</v>
      </c>
      <c r="E94" s="236">
        <v>20.190000000000001</v>
      </c>
      <c r="F94" s="237">
        <v>21.2</v>
      </c>
      <c r="H94" s="217">
        <f t="shared" si="80"/>
        <v>1953.2800000000002</v>
      </c>
      <c r="I94" s="211">
        <f t="shared" si="80"/>
        <v>2050.7199999999998</v>
      </c>
      <c r="J94" s="211">
        <f t="shared" si="80"/>
        <v>2152.64</v>
      </c>
      <c r="K94" s="211">
        <f t="shared" si="80"/>
        <v>2261.2800000000002</v>
      </c>
      <c r="L94" s="219">
        <f t="shared" si="80"/>
        <v>2374.4</v>
      </c>
      <c r="N94" s="217">
        <f t="shared" si="81"/>
        <v>4232.1066666666675</v>
      </c>
      <c r="O94" s="261">
        <f t="shared" si="81"/>
        <v>4443.2266666666665</v>
      </c>
      <c r="P94" s="261">
        <f t="shared" si="81"/>
        <v>4664.0533333333333</v>
      </c>
      <c r="Q94" s="261">
        <f t="shared" si="81"/>
        <v>4899.4400000000005</v>
      </c>
      <c r="R94" s="262">
        <f t="shared" si="81"/>
        <v>5144.5333333333338</v>
      </c>
      <c r="T94" s="217">
        <f t="shared" si="73"/>
        <v>50785.280000000006</v>
      </c>
      <c r="U94" s="211">
        <f t="shared" si="74"/>
        <v>53318.719999999994</v>
      </c>
      <c r="V94" s="211">
        <f t="shared" si="75"/>
        <v>55968.639999999999</v>
      </c>
      <c r="W94" s="211">
        <f t="shared" si="76"/>
        <v>58793.280000000006</v>
      </c>
      <c r="X94" s="219">
        <f t="shared" si="77"/>
        <v>61734.400000000001</v>
      </c>
    </row>
    <row r="95" spans="1:24" ht="14.4" thickBot="1" x14ac:dyDescent="0.3">
      <c r="A95" s="232" t="s">
        <v>169</v>
      </c>
      <c r="B95" s="243">
        <v>14.84</v>
      </c>
      <c r="C95" s="244">
        <v>15.58</v>
      </c>
      <c r="D95" s="244">
        <v>16.36</v>
      </c>
      <c r="E95" s="244">
        <v>17.18</v>
      </c>
      <c r="F95" s="245">
        <v>18.03</v>
      </c>
      <c r="H95" s="246">
        <f t="shared" si="80"/>
        <v>1662.0800000000002</v>
      </c>
      <c r="I95" s="247">
        <f t="shared" si="80"/>
        <v>1744.96</v>
      </c>
      <c r="J95" s="247">
        <f t="shared" si="80"/>
        <v>1832.32</v>
      </c>
      <c r="K95" s="247">
        <f t="shared" si="80"/>
        <v>1924.1599999999999</v>
      </c>
      <c r="L95" s="248">
        <f t="shared" si="80"/>
        <v>2019.3600000000001</v>
      </c>
      <c r="N95" s="246">
        <f t="shared" si="81"/>
        <v>3601.1733333333336</v>
      </c>
      <c r="O95" s="263">
        <f t="shared" si="81"/>
        <v>3780.7466666666664</v>
      </c>
      <c r="P95" s="263">
        <f t="shared" si="81"/>
        <v>3970.0266666666666</v>
      </c>
      <c r="Q95" s="263">
        <f t="shared" si="81"/>
        <v>4169.0133333333333</v>
      </c>
      <c r="R95" s="264">
        <f t="shared" si="81"/>
        <v>4375.28</v>
      </c>
      <c r="T95" s="246">
        <f t="shared" si="73"/>
        <v>43214.080000000002</v>
      </c>
      <c r="U95" s="247">
        <f t="shared" si="74"/>
        <v>45368.959999999999</v>
      </c>
      <c r="V95" s="247">
        <f t="shared" si="75"/>
        <v>47640.32</v>
      </c>
      <c r="W95" s="247">
        <f t="shared" si="76"/>
        <v>50028.159999999996</v>
      </c>
      <c r="X95" s="248">
        <f t="shared" si="77"/>
        <v>52503.360000000001</v>
      </c>
    </row>
    <row r="97" spans="1:6" x14ac:dyDescent="0.25">
      <c r="A97" s="251"/>
    </row>
    <row r="99" spans="1:6" x14ac:dyDescent="0.25">
      <c r="E99" s="122" t="s">
        <v>177</v>
      </c>
    </row>
    <row r="100" spans="1:6" x14ac:dyDescent="0.25">
      <c r="E100" s="252" t="s">
        <v>134</v>
      </c>
      <c r="F100" s="180" t="s">
        <v>140</v>
      </c>
    </row>
  </sheetData>
  <sheetProtection password="D23F" sheet="1" objects="1" scenarios="1" selectLockedCells="1" selectUnlockedCells="1"/>
  <mergeCells count="3">
    <mergeCell ref="J3:R3"/>
    <mergeCell ref="B4:F4"/>
    <mergeCell ref="T4:X4"/>
  </mergeCells>
  <pageMargins left="0.45" right="0.45" top="0.5" bottom="0.5" header="0.3" footer="0.3"/>
  <pageSetup paperSize="5" scale="6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J161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ColWidth="9.33203125" defaultRowHeight="13.2" x14ac:dyDescent="0.25"/>
  <cols>
    <col min="1" max="1" width="64" style="2" customWidth="1"/>
    <col min="2" max="4" width="8.77734375" style="2" customWidth="1"/>
    <col min="5" max="5" width="8.77734375" style="3" customWidth="1"/>
    <col min="6" max="8" width="8.77734375" style="2" customWidth="1"/>
    <col min="9" max="9" width="10.109375" style="2" customWidth="1"/>
    <col min="10" max="10" width="1.77734375" style="2" customWidth="1"/>
    <col min="11" max="11" width="12.77734375" style="2" customWidth="1"/>
    <col min="12" max="12" width="12.77734375" style="3" customWidth="1"/>
    <col min="13" max="13" width="12.77734375" style="2" customWidth="1"/>
    <col min="14" max="14" width="12.77734375" style="3" customWidth="1"/>
    <col min="15" max="16" width="12.77734375" style="2" customWidth="1"/>
    <col min="17" max="17" width="10.44140625" style="2" customWidth="1"/>
    <col min="18" max="18" width="10.6640625" style="2" customWidth="1"/>
    <col min="19" max="19" width="2" style="2" customWidth="1"/>
    <col min="20" max="20" width="12" style="2" customWidth="1"/>
    <col min="21" max="21" width="12" style="3" customWidth="1"/>
    <col min="22" max="22" width="12" style="2" customWidth="1"/>
    <col min="23" max="23" width="12" style="3" customWidth="1"/>
    <col min="24" max="27" width="12" style="2" customWidth="1"/>
    <col min="28" max="28" width="2.109375" style="2" customWidth="1"/>
    <col min="29" max="29" width="12.77734375" style="2" bestFit="1" customWidth="1"/>
    <col min="30" max="30" width="12" style="3" customWidth="1"/>
    <col min="31" max="31" width="12.77734375" style="2" bestFit="1" customWidth="1"/>
    <col min="32" max="32" width="12" style="3" customWidth="1"/>
    <col min="33" max="33" width="12.77734375" style="2" bestFit="1" customWidth="1"/>
    <col min="34" max="34" width="12.77734375" style="2" customWidth="1"/>
    <col min="35" max="35" width="13.109375" style="2" customWidth="1"/>
    <col min="36" max="36" width="12" style="2" customWidth="1"/>
    <col min="37" max="16384" width="9.33203125" style="2"/>
  </cols>
  <sheetData>
    <row r="1" spans="1:36" ht="15.6" x14ac:dyDescent="0.25">
      <c r="A1" s="1" t="s">
        <v>119</v>
      </c>
    </row>
    <row r="2" spans="1:36" ht="15.6" x14ac:dyDescent="0.25">
      <c r="A2" s="1" t="s">
        <v>251</v>
      </c>
    </row>
    <row r="3" spans="1:36" ht="13.8" thickBot="1" x14ac:dyDescent="0.3">
      <c r="A3" s="4"/>
      <c r="B3" s="5"/>
      <c r="C3" s="5"/>
      <c r="D3" s="5"/>
      <c r="E3" s="6"/>
      <c r="F3" s="5"/>
      <c r="G3" s="5"/>
      <c r="H3" s="5"/>
      <c r="I3" s="5"/>
      <c r="J3" s="5"/>
      <c r="K3" s="7"/>
      <c r="L3" s="8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9"/>
      <c r="Z3" s="9"/>
      <c r="AA3" s="9"/>
      <c r="AD3" s="2"/>
      <c r="AF3" s="2"/>
      <c r="AI3" s="9"/>
      <c r="AJ3" s="9"/>
    </row>
    <row r="4" spans="1:36" ht="13.2" customHeight="1" x14ac:dyDescent="0.25">
      <c r="A4" s="5"/>
      <c r="B4" s="281" t="s">
        <v>29</v>
      </c>
      <c r="C4" s="282"/>
      <c r="D4" s="282"/>
      <c r="E4" s="282"/>
      <c r="F4" s="282"/>
      <c r="G4" s="282"/>
      <c r="H4" s="283"/>
      <c r="I4" s="284"/>
      <c r="J4" s="10"/>
      <c r="K4" s="276" t="s">
        <v>2</v>
      </c>
      <c r="L4" s="277"/>
      <c r="M4" s="277"/>
      <c r="N4" s="277"/>
      <c r="O4" s="277"/>
      <c r="P4" s="277"/>
      <c r="Q4" s="277"/>
      <c r="R4" s="278"/>
      <c r="S4" s="5"/>
      <c r="T4" s="276" t="s">
        <v>30</v>
      </c>
      <c r="U4" s="277"/>
      <c r="V4" s="277"/>
      <c r="W4" s="277"/>
      <c r="X4" s="277"/>
      <c r="Y4" s="277"/>
      <c r="Z4" s="277"/>
      <c r="AA4" s="278"/>
      <c r="AC4" s="276" t="s">
        <v>181</v>
      </c>
      <c r="AD4" s="277"/>
      <c r="AE4" s="277"/>
      <c r="AF4" s="277"/>
      <c r="AG4" s="277"/>
      <c r="AH4" s="277"/>
      <c r="AI4" s="277"/>
      <c r="AJ4" s="278"/>
    </row>
    <row r="5" spans="1:36" s="5" customFormat="1" ht="24" customHeight="1" thickBot="1" x14ac:dyDescent="0.3">
      <c r="A5" s="11" t="s">
        <v>31</v>
      </c>
      <c r="B5" s="12" t="s">
        <v>3</v>
      </c>
      <c r="C5" s="13" t="s">
        <v>4</v>
      </c>
      <c r="D5" s="14" t="s">
        <v>5</v>
      </c>
      <c r="E5" s="13" t="s">
        <v>6</v>
      </c>
      <c r="F5" s="14" t="s">
        <v>7</v>
      </c>
      <c r="G5" s="14" t="s">
        <v>254</v>
      </c>
      <c r="H5" s="14" t="s">
        <v>198</v>
      </c>
      <c r="I5" s="15" t="s">
        <v>145</v>
      </c>
      <c r="J5" s="8"/>
      <c r="K5" s="16" t="s">
        <v>3</v>
      </c>
      <c r="L5" s="13" t="s">
        <v>4</v>
      </c>
      <c r="M5" s="13" t="s">
        <v>5</v>
      </c>
      <c r="N5" s="13" t="s">
        <v>6</v>
      </c>
      <c r="O5" s="13" t="s">
        <v>7</v>
      </c>
      <c r="P5" s="13" t="s">
        <v>254</v>
      </c>
      <c r="Q5" s="14" t="s">
        <v>147</v>
      </c>
      <c r="R5" s="15" t="s">
        <v>145</v>
      </c>
      <c r="S5" s="10"/>
      <c r="T5" s="17" t="s">
        <v>3</v>
      </c>
      <c r="U5" s="18" t="s">
        <v>4</v>
      </c>
      <c r="V5" s="18" t="s">
        <v>5</v>
      </c>
      <c r="W5" s="18" t="s">
        <v>6</v>
      </c>
      <c r="X5" s="18" t="s">
        <v>7</v>
      </c>
      <c r="Y5" s="13" t="s">
        <v>254</v>
      </c>
      <c r="Z5" s="14" t="s">
        <v>147</v>
      </c>
      <c r="AA5" s="15" t="s">
        <v>145</v>
      </c>
      <c r="AC5" s="17" t="s">
        <v>3</v>
      </c>
      <c r="AD5" s="18" t="s">
        <v>4</v>
      </c>
      <c r="AE5" s="18" t="s">
        <v>5</v>
      </c>
      <c r="AF5" s="18" t="s">
        <v>6</v>
      </c>
      <c r="AG5" s="18" t="s">
        <v>7</v>
      </c>
      <c r="AH5" s="13" t="s">
        <v>254</v>
      </c>
      <c r="AI5" s="14" t="s">
        <v>147</v>
      </c>
      <c r="AJ5" s="15" t="s">
        <v>145</v>
      </c>
    </row>
    <row r="6" spans="1:36" ht="13.2" customHeight="1" x14ac:dyDescent="0.25">
      <c r="A6" s="28" t="s">
        <v>1</v>
      </c>
      <c r="B6" s="74">
        <v>79.8</v>
      </c>
      <c r="C6" s="75" t="s">
        <v>28</v>
      </c>
      <c r="D6" s="76">
        <v>0</v>
      </c>
      <c r="E6" s="75" t="s">
        <v>28</v>
      </c>
      <c r="F6" s="77">
        <v>87.99</v>
      </c>
      <c r="G6" s="77"/>
      <c r="H6" s="78"/>
      <c r="I6" s="79"/>
      <c r="J6" s="33"/>
      <c r="K6" s="34">
        <f t="shared" ref="K6:K13" si="0">B6*80</f>
        <v>6384</v>
      </c>
      <c r="L6" s="35" t="s">
        <v>28</v>
      </c>
      <c r="M6" s="36">
        <f t="shared" ref="M6:M13" si="1">D6*80</f>
        <v>0</v>
      </c>
      <c r="N6" s="35" t="s">
        <v>28</v>
      </c>
      <c r="O6" s="27">
        <f t="shared" ref="O6:O13" si="2">F6*80</f>
        <v>7039.2</v>
      </c>
      <c r="P6" s="27"/>
      <c r="Q6" s="80"/>
      <c r="R6" s="23"/>
      <c r="S6" s="27"/>
      <c r="T6" s="34">
        <f>(K6*26)/12</f>
        <v>13832</v>
      </c>
      <c r="U6" s="35" t="s">
        <v>28</v>
      </c>
      <c r="V6" s="27">
        <f>(M6*26)/12</f>
        <v>0</v>
      </c>
      <c r="W6" s="35" t="s">
        <v>28</v>
      </c>
      <c r="X6" s="27">
        <f>(O6*26)/12</f>
        <v>15251.599999999999</v>
      </c>
      <c r="Y6" s="27"/>
      <c r="Z6" s="80"/>
      <c r="AA6" s="23"/>
      <c r="AC6" s="34">
        <f>K6*26</f>
        <v>165984</v>
      </c>
      <c r="AD6" s="35" t="s">
        <v>28</v>
      </c>
      <c r="AE6" s="81">
        <f>M6*26</f>
        <v>0</v>
      </c>
      <c r="AF6" s="35" t="s">
        <v>28</v>
      </c>
      <c r="AG6" s="82">
        <f>O6*26</f>
        <v>183019.19999999998</v>
      </c>
      <c r="AH6" s="37"/>
      <c r="AI6" s="80"/>
      <c r="AJ6" s="23"/>
    </row>
    <row r="7" spans="1:36" x14ac:dyDescent="0.25">
      <c r="A7" s="38" t="s">
        <v>209</v>
      </c>
      <c r="B7" s="39">
        <v>57.46</v>
      </c>
      <c r="C7" s="40" t="s">
        <v>28</v>
      </c>
      <c r="D7" s="41">
        <v>65.709199999999996</v>
      </c>
      <c r="E7" s="40" t="s">
        <v>28</v>
      </c>
      <c r="F7" s="41">
        <v>73.958400000000012</v>
      </c>
      <c r="G7" s="41"/>
      <c r="H7" s="80"/>
      <c r="I7" s="23"/>
      <c r="J7" s="41"/>
      <c r="K7" s="34">
        <f t="shared" si="0"/>
        <v>4596.8</v>
      </c>
      <c r="L7" s="35" t="s">
        <v>28</v>
      </c>
      <c r="M7" s="27">
        <f t="shared" si="1"/>
        <v>5256.7359999999999</v>
      </c>
      <c r="N7" s="35" t="s">
        <v>28</v>
      </c>
      <c r="O7" s="27">
        <f t="shared" si="2"/>
        <v>5916.6720000000005</v>
      </c>
      <c r="P7" s="27"/>
      <c r="Q7" s="80"/>
      <c r="R7" s="23"/>
      <c r="S7" s="27"/>
      <c r="T7" s="34">
        <f t="shared" ref="T7:T13" si="3">(K7*26)/12</f>
        <v>9959.7333333333336</v>
      </c>
      <c r="U7" s="35" t="s">
        <v>28</v>
      </c>
      <c r="V7" s="27">
        <f t="shared" ref="V7:V13" si="4">(M7*26)/12</f>
        <v>11389.594666666666</v>
      </c>
      <c r="W7" s="35" t="s">
        <v>28</v>
      </c>
      <c r="X7" s="27">
        <f t="shared" ref="X7:X13" si="5">(O7*26)/12</f>
        <v>12819.456</v>
      </c>
      <c r="Y7" s="27"/>
      <c r="Z7" s="80"/>
      <c r="AA7" s="23"/>
      <c r="AC7" s="34">
        <f t="shared" ref="AC7:AC13" si="6">K7*26</f>
        <v>119516.8</v>
      </c>
      <c r="AD7" s="35" t="s">
        <v>28</v>
      </c>
      <c r="AE7" s="27">
        <f t="shared" ref="AE7:AE13" si="7">M7*26</f>
        <v>136675.136</v>
      </c>
      <c r="AF7" s="35" t="s">
        <v>28</v>
      </c>
      <c r="AG7" s="37">
        <f t="shared" ref="AG7:AG13" si="8">O7*26</f>
        <v>153833.47200000001</v>
      </c>
      <c r="AH7" s="37"/>
      <c r="AI7" s="80"/>
      <c r="AJ7" s="23"/>
    </row>
    <row r="8" spans="1:36" x14ac:dyDescent="0.25">
      <c r="A8" s="42" t="s">
        <v>128</v>
      </c>
      <c r="B8" s="39">
        <v>27.23</v>
      </c>
      <c r="C8" s="40" t="s">
        <v>28</v>
      </c>
      <c r="D8" s="41">
        <v>33.475000000000001</v>
      </c>
      <c r="E8" s="40" t="s">
        <v>28</v>
      </c>
      <c r="F8" s="41">
        <v>39.719999999999992</v>
      </c>
      <c r="G8" s="41"/>
      <c r="H8" s="80"/>
      <c r="I8" s="23"/>
      <c r="J8" s="41"/>
      <c r="K8" s="34">
        <f t="shared" si="0"/>
        <v>2178.4</v>
      </c>
      <c r="L8" s="35" t="s">
        <v>28</v>
      </c>
      <c r="M8" s="27">
        <f t="shared" si="1"/>
        <v>2678</v>
      </c>
      <c r="N8" s="35" t="s">
        <v>28</v>
      </c>
      <c r="O8" s="27">
        <f t="shared" si="2"/>
        <v>3177.5999999999995</v>
      </c>
      <c r="P8" s="27"/>
      <c r="Q8" s="80"/>
      <c r="R8" s="23"/>
      <c r="S8" s="27"/>
      <c r="T8" s="34">
        <f t="shared" si="3"/>
        <v>4719.8666666666668</v>
      </c>
      <c r="U8" s="35" t="s">
        <v>28</v>
      </c>
      <c r="V8" s="27">
        <f t="shared" si="4"/>
        <v>5802.333333333333</v>
      </c>
      <c r="W8" s="35" t="s">
        <v>28</v>
      </c>
      <c r="X8" s="27">
        <f t="shared" si="5"/>
        <v>6884.7999999999993</v>
      </c>
      <c r="Y8" s="27"/>
      <c r="Z8" s="80"/>
      <c r="AA8" s="23"/>
      <c r="AC8" s="34">
        <f t="shared" si="6"/>
        <v>56638.400000000001</v>
      </c>
      <c r="AD8" s="35" t="s">
        <v>28</v>
      </c>
      <c r="AE8" s="27">
        <f t="shared" si="7"/>
        <v>69628</v>
      </c>
      <c r="AF8" s="35" t="s">
        <v>28</v>
      </c>
      <c r="AG8" s="37">
        <f t="shared" si="8"/>
        <v>82617.599999999991</v>
      </c>
      <c r="AH8" s="37"/>
      <c r="AI8" s="80"/>
      <c r="AJ8" s="23"/>
    </row>
    <row r="9" spans="1:36" x14ac:dyDescent="0.25">
      <c r="A9" s="42" t="s">
        <v>210</v>
      </c>
      <c r="B9" s="39">
        <v>52.370000000000005</v>
      </c>
      <c r="C9" s="40" t="s">
        <v>28</v>
      </c>
      <c r="D9" s="41">
        <v>60.237750000000005</v>
      </c>
      <c r="E9" s="40" t="s">
        <v>28</v>
      </c>
      <c r="F9" s="41">
        <v>68.105500000000006</v>
      </c>
      <c r="G9" s="41"/>
      <c r="H9" s="80"/>
      <c r="I9" s="23"/>
      <c r="J9" s="41"/>
      <c r="K9" s="34">
        <f t="shared" si="0"/>
        <v>4189.6000000000004</v>
      </c>
      <c r="L9" s="35" t="s">
        <v>28</v>
      </c>
      <c r="M9" s="27">
        <f t="shared" si="1"/>
        <v>4819.0200000000004</v>
      </c>
      <c r="N9" s="35" t="s">
        <v>28</v>
      </c>
      <c r="O9" s="27">
        <f t="shared" si="2"/>
        <v>5448.4400000000005</v>
      </c>
      <c r="P9" s="27"/>
      <c r="Q9" s="80"/>
      <c r="R9" s="23"/>
      <c r="S9" s="27"/>
      <c r="T9" s="34">
        <f t="shared" si="3"/>
        <v>9077.4666666666672</v>
      </c>
      <c r="U9" s="35" t="s">
        <v>28</v>
      </c>
      <c r="V9" s="27">
        <f t="shared" si="4"/>
        <v>10441.210000000001</v>
      </c>
      <c r="W9" s="35" t="s">
        <v>28</v>
      </c>
      <c r="X9" s="27">
        <f t="shared" si="5"/>
        <v>11804.953333333333</v>
      </c>
      <c r="Y9" s="27"/>
      <c r="Z9" s="80"/>
      <c r="AA9" s="23"/>
      <c r="AC9" s="34">
        <f t="shared" si="6"/>
        <v>108929.60000000001</v>
      </c>
      <c r="AD9" s="35" t="s">
        <v>28</v>
      </c>
      <c r="AE9" s="27">
        <f t="shared" si="7"/>
        <v>125294.52000000002</v>
      </c>
      <c r="AF9" s="35" t="s">
        <v>28</v>
      </c>
      <c r="AG9" s="37">
        <f t="shared" si="8"/>
        <v>141659.44</v>
      </c>
      <c r="AH9" s="37"/>
      <c r="AI9" s="80"/>
      <c r="AJ9" s="23"/>
    </row>
    <row r="10" spans="1:36" x14ac:dyDescent="0.25">
      <c r="A10" s="42" t="s">
        <v>211</v>
      </c>
      <c r="B10" s="39">
        <v>52.370000000000005</v>
      </c>
      <c r="C10" s="40" t="s">
        <v>28</v>
      </c>
      <c r="D10" s="41">
        <v>60.237750000000005</v>
      </c>
      <c r="E10" s="40" t="s">
        <v>28</v>
      </c>
      <c r="F10" s="41">
        <v>68.105500000000006</v>
      </c>
      <c r="G10" s="41"/>
      <c r="H10" s="80"/>
      <c r="I10" s="23"/>
      <c r="J10" s="41"/>
      <c r="K10" s="34">
        <f t="shared" si="0"/>
        <v>4189.6000000000004</v>
      </c>
      <c r="L10" s="35" t="s">
        <v>28</v>
      </c>
      <c r="M10" s="27">
        <f t="shared" si="1"/>
        <v>4819.0200000000004</v>
      </c>
      <c r="N10" s="35" t="s">
        <v>28</v>
      </c>
      <c r="O10" s="27">
        <f t="shared" si="2"/>
        <v>5448.4400000000005</v>
      </c>
      <c r="P10" s="27"/>
      <c r="Q10" s="80"/>
      <c r="R10" s="23"/>
      <c r="S10" s="27"/>
      <c r="T10" s="34">
        <f t="shared" si="3"/>
        <v>9077.4666666666672</v>
      </c>
      <c r="U10" s="35" t="s">
        <v>28</v>
      </c>
      <c r="V10" s="27">
        <f t="shared" si="4"/>
        <v>10441.210000000001</v>
      </c>
      <c r="W10" s="35" t="s">
        <v>28</v>
      </c>
      <c r="X10" s="27">
        <f t="shared" si="5"/>
        <v>11804.953333333333</v>
      </c>
      <c r="Y10" s="27"/>
      <c r="Z10" s="80"/>
      <c r="AA10" s="23"/>
      <c r="AC10" s="34">
        <f t="shared" si="6"/>
        <v>108929.60000000001</v>
      </c>
      <c r="AD10" s="35" t="s">
        <v>28</v>
      </c>
      <c r="AE10" s="27">
        <f t="shared" si="7"/>
        <v>125294.52000000002</v>
      </c>
      <c r="AF10" s="35" t="s">
        <v>28</v>
      </c>
      <c r="AG10" s="37">
        <f t="shared" si="8"/>
        <v>141659.44</v>
      </c>
      <c r="AH10" s="37"/>
      <c r="AI10" s="80"/>
      <c r="AJ10" s="23"/>
    </row>
    <row r="11" spans="1:36" x14ac:dyDescent="0.25">
      <c r="A11" s="42" t="s">
        <v>212</v>
      </c>
      <c r="B11" s="39">
        <v>52.370000000000005</v>
      </c>
      <c r="C11" s="40" t="s">
        <v>28</v>
      </c>
      <c r="D11" s="41">
        <v>60.237750000000005</v>
      </c>
      <c r="E11" s="40" t="s">
        <v>28</v>
      </c>
      <c r="F11" s="41">
        <v>68.105500000000006</v>
      </c>
      <c r="G11" s="41"/>
      <c r="H11" s="80"/>
      <c r="I11" s="23"/>
      <c r="J11" s="41"/>
      <c r="K11" s="34">
        <f t="shared" si="0"/>
        <v>4189.6000000000004</v>
      </c>
      <c r="L11" s="35" t="s">
        <v>28</v>
      </c>
      <c r="M11" s="27">
        <f t="shared" si="1"/>
        <v>4819.0200000000004</v>
      </c>
      <c r="N11" s="35" t="s">
        <v>28</v>
      </c>
      <c r="O11" s="27">
        <f t="shared" si="2"/>
        <v>5448.4400000000005</v>
      </c>
      <c r="P11" s="27"/>
      <c r="Q11" s="80"/>
      <c r="R11" s="23"/>
      <c r="S11" s="27"/>
      <c r="T11" s="34">
        <f t="shared" si="3"/>
        <v>9077.4666666666672</v>
      </c>
      <c r="U11" s="35" t="s">
        <v>28</v>
      </c>
      <c r="V11" s="27">
        <f t="shared" si="4"/>
        <v>10441.210000000001</v>
      </c>
      <c r="W11" s="35" t="s">
        <v>28</v>
      </c>
      <c r="X11" s="27">
        <f t="shared" si="5"/>
        <v>11804.953333333333</v>
      </c>
      <c r="Y11" s="27"/>
      <c r="Z11" s="80"/>
      <c r="AA11" s="23"/>
      <c r="AC11" s="34">
        <f t="shared" si="6"/>
        <v>108929.60000000001</v>
      </c>
      <c r="AD11" s="35" t="s">
        <v>28</v>
      </c>
      <c r="AE11" s="27">
        <f t="shared" si="7"/>
        <v>125294.52000000002</v>
      </c>
      <c r="AF11" s="35" t="s">
        <v>28</v>
      </c>
      <c r="AG11" s="37">
        <f t="shared" si="8"/>
        <v>141659.44</v>
      </c>
      <c r="AH11" s="37"/>
      <c r="AI11" s="80"/>
      <c r="AJ11" s="23"/>
    </row>
    <row r="12" spans="1:36" x14ac:dyDescent="0.25">
      <c r="A12" s="42" t="s">
        <v>213</v>
      </c>
      <c r="B12" s="39">
        <v>56.92</v>
      </c>
      <c r="C12" s="40" t="s">
        <v>28</v>
      </c>
      <c r="D12" s="41">
        <v>65.016549999999995</v>
      </c>
      <c r="E12" s="40" t="s">
        <v>28</v>
      </c>
      <c r="F12" s="41">
        <v>73.113100000000003</v>
      </c>
      <c r="G12" s="41"/>
      <c r="H12" s="80"/>
      <c r="I12" s="23"/>
      <c r="J12" s="41"/>
      <c r="K12" s="34">
        <f t="shared" si="0"/>
        <v>4553.6000000000004</v>
      </c>
      <c r="L12" s="35" t="s">
        <v>28</v>
      </c>
      <c r="M12" s="27">
        <f t="shared" si="1"/>
        <v>5201.3239999999996</v>
      </c>
      <c r="N12" s="35" t="s">
        <v>28</v>
      </c>
      <c r="O12" s="27">
        <f t="shared" si="2"/>
        <v>5849.0480000000007</v>
      </c>
      <c r="P12" s="27"/>
      <c r="Q12" s="80"/>
      <c r="R12" s="23"/>
      <c r="S12" s="27"/>
      <c r="T12" s="34">
        <f t="shared" si="3"/>
        <v>9866.1333333333332</v>
      </c>
      <c r="U12" s="35" t="s">
        <v>28</v>
      </c>
      <c r="V12" s="27">
        <f t="shared" si="4"/>
        <v>11269.535333333333</v>
      </c>
      <c r="W12" s="35" t="s">
        <v>28</v>
      </c>
      <c r="X12" s="27">
        <f t="shared" si="5"/>
        <v>12672.937333333335</v>
      </c>
      <c r="Y12" s="27"/>
      <c r="Z12" s="80"/>
      <c r="AA12" s="23"/>
      <c r="AC12" s="34">
        <f t="shared" si="6"/>
        <v>118393.60000000001</v>
      </c>
      <c r="AD12" s="35" t="s">
        <v>28</v>
      </c>
      <c r="AE12" s="27">
        <f t="shared" si="7"/>
        <v>135234.424</v>
      </c>
      <c r="AF12" s="35" t="s">
        <v>28</v>
      </c>
      <c r="AG12" s="37">
        <f t="shared" si="8"/>
        <v>152075.24800000002</v>
      </c>
      <c r="AH12" s="37"/>
      <c r="AI12" s="80"/>
      <c r="AJ12" s="23"/>
    </row>
    <row r="13" spans="1:36" x14ac:dyDescent="0.25">
      <c r="A13" s="42" t="s">
        <v>248</v>
      </c>
      <c r="B13" s="39">
        <v>52.37</v>
      </c>
      <c r="C13" s="40" t="s">
        <v>28</v>
      </c>
      <c r="D13" s="41">
        <v>60.24</v>
      </c>
      <c r="E13" s="40" t="s">
        <v>28</v>
      </c>
      <c r="F13" s="41">
        <v>68.11</v>
      </c>
      <c r="G13" s="41"/>
      <c r="H13" s="80"/>
      <c r="I13" s="23"/>
      <c r="J13" s="41"/>
      <c r="K13" s="34">
        <f t="shared" si="0"/>
        <v>4189.5999999999995</v>
      </c>
      <c r="L13" s="35" t="s">
        <v>28</v>
      </c>
      <c r="M13" s="27">
        <f t="shared" si="1"/>
        <v>4819.2</v>
      </c>
      <c r="N13" s="35" t="s">
        <v>28</v>
      </c>
      <c r="O13" s="27">
        <f t="shared" si="2"/>
        <v>5448.8</v>
      </c>
      <c r="P13" s="27"/>
      <c r="Q13" s="80"/>
      <c r="R13" s="23"/>
      <c r="S13" s="27"/>
      <c r="T13" s="34">
        <f t="shared" si="3"/>
        <v>9077.4666666666653</v>
      </c>
      <c r="U13" s="35" t="s">
        <v>28</v>
      </c>
      <c r="V13" s="27">
        <f t="shared" si="4"/>
        <v>10441.6</v>
      </c>
      <c r="W13" s="35" t="s">
        <v>28</v>
      </c>
      <c r="X13" s="27">
        <f t="shared" si="5"/>
        <v>11805.733333333335</v>
      </c>
      <c r="Y13" s="27"/>
      <c r="Z13" s="80"/>
      <c r="AA13" s="23"/>
      <c r="AC13" s="34">
        <f t="shared" si="6"/>
        <v>108929.59999999999</v>
      </c>
      <c r="AD13" s="35" t="s">
        <v>28</v>
      </c>
      <c r="AE13" s="27">
        <f t="shared" si="7"/>
        <v>125299.2</v>
      </c>
      <c r="AF13" s="35" t="s">
        <v>28</v>
      </c>
      <c r="AG13" s="37">
        <f t="shared" si="8"/>
        <v>141668.80000000002</v>
      </c>
      <c r="AH13" s="37"/>
      <c r="AI13" s="80"/>
      <c r="AJ13" s="23"/>
    </row>
    <row r="14" spans="1:36" ht="14.1" customHeight="1" x14ac:dyDescent="0.25">
      <c r="A14" s="43"/>
      <c r="B14" s="44"/>
      <c r="C14" s="45"/>
      <c r="D14" s="45"/>
      <c r="E14" s="46"/>
      <c r="F14" s="45"/>
      <c r="G14" s="45"/>
      <c r="H14" s="80"/>
      <c r="I14" s="23"/>
      <c r="K14" s="47"/>
      <c r="L14" s="46"/>
      <c r="M14" s="48"/>
      <c r="N14" s="49"/>
      <c r="O14" s="48"/>
      <c r="P14" s="48"/>
      <c r="Q14" s="80"/>
      <c r="R14" s="23"/>
      <c r="S14" s="27"/>
      <c r="T14" s="47"/>
      <c r="U14" s="49"/>
      <c r="V14" s="48"/>
      <c r="W14" s="49"/>
      <c r="X14" s="48"/>
      <c r="Y14" s="48"/>
      <c r="Z14" s="80"/>
      <c r="AA14" s="23"/>
      <c r="AC14" s="47"/>
      <c r="AD14" s="49"/>
      <c r="AE14" s="48"/>
      <c r="AF14" s="49"/>
      <c r="AG14" s="48"/>
      <c r="AH14" s="48"/>
      <c r="AI14" s="80"/>
      <c r="AJ14" s="23"/>
    </row>
    <row r="15" spans="1:36" s="21" customFormat="1" ht="14.1" customHeight="1" x14ac:dyDescent="0.25">
      <c r="A15" s="19" t="s">
        <v>255</v>
      </c>
      <c r="B15" s="20"/>
      <c r="E15" s="22"/>
      <c r="H15" s="80"/>
      <c r="I15" s="23"/>
      <c r="J15" s="2"/>
      <c r="K15" s="24"/>
      <c r="L15" s="22"/>
      <c r="M15" s="25"/>
      <c r="N15" s="26"/>
      <c r="O15" s="25"/>
      <c r="P15" s="25"/>
      <c r="Q15" s="80"/>
      <c r="R15" s="23"/>
      <c r="S15" s="27"/>
      <c r="T15" s="24"/>
      <c r="U15" s="26"/>
      <c r="V15" s="25"/>
      <c r="W15" s="26"/>
      <c r="X15" s="25"/>
      <c r="Y15" s="25"/>
      <c r="Z15" s="80"/>
      <c r="AA15" s="23"/>
      <c r="AC15" s="24"/>
      <c r="AD15" s="26"/>
      <c r="AE15" s="25"/>
      <c r="AF15" s="26"/>
      <c r="AG15" s="25"/>
      <c r="AH15" s="25"/>
      <c r="AI15" s="83"/>
      <c r="AJ15" s="23"/>
    </row>
    <row r="16" spans="1:36" ht="13.2" customHeight="1" x14ac:dyDescent="0.25">
      <c r="A16" s="28" t="s">
        <v>1</v>
      </c>
      <c r="B16" s="29">
        <v>79.8</v>
      </c>
      <c r="C16" s="30" t="s">
        <v>28</v>
      </c>
      <c r="D16" s="31">
        <v>0</v>
      </c>
      <c r="E16" s="30" t="s">
        <v>28</v>
      </c>
      <c r="F16" s="32">
        <v>83.8</v>
      </c>
      <c r="G16" s="32"/>
      <c r="H16" s="80"/>
      <c r="I16" s="23"/>
      <c r="J16" s="33"/>
      <c r="K16" s="34">
        <f t="shared" ref="K16" si="9">B16*80</f>
        <v>6384</v>
      </c>
      <c r="L16" s="35" t="s">
        <v>28</v>
      </c>
      <c r="M16" s="36">
        <f t="shared" ref="M16" si="10">D16*80</f>
        <v>0</v>
      </c>
      <c r="N16" s="35" t="s">
        <v>28</v>
      </c>
      <c r="O16" s="27">
        <f t="shared" ref="O16" si="11">F16*80</f>
        <v>6704</v>
      </c>
      <c r="P16" s="27"/>
      <c r="Q16" s="80"/>
      <c r="R16" s="23"/>
      <c r="S16" s="27"/>
      <c r="T16" s="34">
        <f>(K16*26)/12</f>
        <v>13832</v>
      </c>
      <c r="U16" s="35" t="s">
        <v>28</v>
      </c>
      <c r="V16" s="27">
        <f>(M16*26)/12</f>
        <v>0</v>
      </c>
      <c r="W16" s="35" t="s">
        <v>28</v>
      </c>
      <c r="X16" s="27">
        <f>(O16*26)/12</f>
        <v>14525.333333333334</v>
      </c>
      <c r="Y16" s="27"/>
      <c r="Z16" s="80"/>
      <c r="AA16" s="23"/>
      <c r="AC16" s="34">
        <f>K16*26</f>
        <v>165984</v>
      </c>
      <c r="AD16" s="35" t="s">
        <v>28</v>
      </c>
      <c r="AE16" s="27">
        <f>M16*26</f>
        <v>0</v>
      </c>
      <c r="AF16" s="35" t="s">
        <v>28</v>
      </c>
      <c r="AG16" s="37">
        <f>O16*26</f>
        <v>174304</v>
      </c>
      <c r="AH16" s="37"/>
      <c r="AI16" s="80"/>
      <c r="AJ16" s="23"/>
    </row>
    <row r="17" spans="1:36" x14ac:dyDescent="0.25">
      <c r="A17" s="38" t="s">
        <v>256</v>
      </c>
      <c r="B17" s="39">
        <f>AC17/2080</f>
        <v>64.415567307692314</v>
      </c>
      <c r="C17" s="40" t="s">
        <v>28</v>
      </c>
      <c r="D17" s="41">
        <f>AE17/2080</f>
        <v>73.617788461538467</v>
      </c>
      <c r="E17" s="40" t="s">
        <v>28</v>
      </c>
      <c r="F17" s="41">
        <f>AG17/2080</f>
        <v>84.134615384615387</v>
      </c>
      <c r="G17" s="41"/>
      <c r="H17" s="80"/>
      <c r="I17" s="23"/>
      <c r="J17" s="41"/>
      <c r="K17" s="34">
        <f>AC17/26</f>
        <v>5153.2453846153849</v>
      </c>
      <c r="L17" s="35" t="s">
        <v>28</v>
      </c>
      <c r="M17" s="27">
        <f>AE17/26</f>
        <v>5889.4230769230771</v>
      </c>
      <c r="N17" s="35" t="s">
        <v>28</v>
      </c>
      <c r="O17" s="27">
        <f>AG17/26</f>
        <v>6730.7692307692305</v>
      </c>
      <c r="P17" s="27"/>
      <c r="Q17" s="80"/>
      <c r="R17" s="23"/>
      <c r="S17" s="27"/>
      <c r="T17" s="34">
        <f>AC17/12</f>
        <v>11165.365</v>
      </c>
      <c r="U17" s="35" t="s">
        <v>28</v>
      </c>
      <c r="V17" s="27">
        <f>AE17/12</f>
        <v>12760.416666666666</v>
      </c>
      <c r="W17" s="35" t="s">
        <v>28</v>
      </c>
      <c r="X17" s="27">
        <f>AG17/12</f>
        <v>14583.333333333334</v>
      </c>
      <c r="Y17" s="27"/>
      <c r="Z17" s="80"/>
      <c r="AA17" s="23"/>
      <c r="AC17" s="34">
        <v>133984.38</v>
      </c>
      <c r="AD17" s="35" t="s">
        <v>28</v>
      </c>
      <c r="AE17" s="27">
        <v>153125</v>
      </c>
      <c r="AF17" s="35" t="s">
        <v>28</v>
      </c>
      <c r="AG17" s="37">
        <v>175000</v>
      </c>
      <c r="AH17" s="37"/>
      <c r="AI17" s="80"/>
      <c r="AJ17" s="23"/>
    </row>
    <row r="18" spans="1:36" x14ac:dyDescent="0.25">
      <c r="A18" s="42" t="s">
        <v>128</v>
      </c>
      <c r="B18" s="39">
        <f t="shared" ref="B18:B21" si="12">AC18/2080</f>
        <v>31.2875625</v>
      </c>
      <c r="C18" s="40" t="s">
        <v>28</v>
      </c>
      <c r="D18" s="41">
        <f t="shared" ref="D18:D21" si="13">AE18/2080</f>
        <v>35.75721153846154</v>
      </c>
      <c r="E18" s="40" t="s">
        <v>28</v>
      </c>
      <c r="F18" s="41">
        <f t="shared" ref="F18:F21" si="14">AG18/2080</f>
        <v>40.865384615384613</v>
      </c>
      <c r="G18" s="41"/>
      <c r="H18" s="80"/>
      <c r="I18" s="23"/>
      <c r="J18" s="41"/>
      <c r="K18" s="34">
        <f t="shared" ref="K18:K21" si="15">AC18/26</f>
        <v>2503.0050000000001</v>
      </c>
      <c r="L18" s="35" t="s">
        <v>28</v>
      </c>
      <c r="M18" s="27">
        <f t="shared" ref="M18:M21" si="16">AE18/26</f>
        <v>2860.5769230769229</v>
      </c>
      <c r="N18" s="35" t="s">
        <v>28</v>
      </c>
      <c r="O18" s="27">
        <f t="shared" ref="O18:O21" si="17">AG18/26</f>
        <v>3269.2307692307691</v>
      </c>
      <c r="P18" s="27"/>
      <c r="Q18" s="80"/>
      <c r="R18" s="23"/>
      <c r="S18" s="27"/>
      <c r="T18" s="34">
        <f t="shared" ref="T18:T21" si="18">AC18/12</f>
        <v>5423.1774999999998</v>
      </c>
      <c r="U18" s="35" t="s">
        <v>28</v>
      </c>
      <c r="V18" s="27">
        <f t="shared" ref="V18:V21" si="19">AE18/12</f>
        <v>6197.916666666667</v>
      </c>
      <c r="W18" s="35" t="s">
        <v>28</v>
      </c>
      <c r="X18" s="27">
        <f t="shared" ref="X18:X21" si="20">AG18/12</f>
        <v>7083.333333333333</v>
      </c>
      <c r="Y18" s="27"/>
      <c r="Z18" s="80"/>
      <c r="AA18" s="23"/>
      <c r="AC18" s="34">
        <v>65078.13</v>
      </c>
      <c r="AD18" s="35" t="s">
        <v>28</v>
      </c>
      <c r="AE18" s="27">
        <v>74375</v>
      </c>
      <c r="AF18" s="35" t="s">
        <v>28</v>
      </c>
      <c r="AG18" s="37">
        <v>85000</v>
      </c>
      <c r="AH18" s="37"/>
      <c r="AI18" s="80"/>
      <c r="AJ18" s="23"/>
    </row>
    <row r="19" spans="1:36" x14ac:dyDescent="0.25">
      <c r="A19" s="42" t="s">
        <v>257</v>
      </c>
      <c r="B19" s="39">
        <f t="shared" si="12"/>
        <v>55.213341346153847</v>
      </c>
      <c r="C19" s="40" t="s">
        <v>28</v>
      </c>
      <c r="D19" s="41">
        <f t="shared" si="13"/>
        <v>63.10096153846154</v>
      </c>
      <c r="E19" s="40" t="s">
        <v>28</v>
      </c>
      <c r="F19" s="41">
        <f t="shared" si="14"/>
        <v>72.115384615384613</v>
      </c>
      <c r="G19" s="41"/>
      <c r="H19" s="80"/>
      <c r="I19" s="23"/>
      <c r="J19" s="41"/>
      <c r="K19" s="34">
        <f t="shared" si="15"/>
        <v>4417.0673076923076</v>
      </c>
      <c r="L19" s="35" t="s">
        <v>28</v>
      </c>
      <c r="M19" s="27">
        <f t="shared" si="16"/>
        <v>5048.0769230769229</v>
      </c>
      <c r="N19" s="35" t="s">
        <v>28</v>
      </c>
      <c r="O19" s="27">
        <f t="shared" si="17"/>
        <v>5769.2307692307695</v>
      </c>
      <c r="P19" s="27"/>
      <c r="Q19" s="80"/>
      <c r="R19" s="23"/>
      <c r="S19" s="27"/>
      <c r="T19" s="34">
        <f t="shared" si="18"/>
        <v>9570.3125</v>
      </c>
      <c r="U19" s="35" t="s">
        <v>28</v>
      </c>
      <c r="V19" s="27">
        <f t="shared" si="19"/>
        <v>10937.5</v>
      </c>
      <c r="W19" s="35" t="s">
        <v>28</v>
      </c>
      <c r="X19" s="27">
        <f t="shared" si="20"/>
        <v>12500</v>
      </c>
      <c r="Y19" s="27"/>
      <c r="Z19" s="80"/>
      <c r="AA19" s="23"/>
      <c r="AC19" s="34">
        <v>114843.75</v>
      </c>
      <c r="AD19" s="35" t="s">
        <v>28</v>
      </c>
      <c r="AE19" s="27">
        <v>131250</v>
      </c>
      <c r="AF19" s="35" t="s">
        <v>28</v>
      </c>
      <c r="AG19" s="37">
        <v>150000</v>
      </c>
      <c r="AH19" s="37"/>
      <c r="AI19" s="80"/>
      <c r="AJ19" s="23"/>
    </row>
    <row r="20" spans="1:36" x14ac:dyDescent="0.25">
      <c r="A20" s="42" t="s">
        <v>258</v>
      </c>
      <c r="B20" s="39">
        <f t="shared" si="12"/>
        <v>58.894230769230766</v>
      </c>
      <c r="C20" s="40" t="s">
        <v>28</v>
      </c>
      <c r="D20" s="41">
        <f t="shared" si="13"/>
        <v>67.307692307692307</v>
      </c>
      <c r="E20" s="40" t="s">
        <v>28</v>
      </c>
      <c r="F20" s="41">
        <f t="shared" si="14"/>
        <v>76.92307692307692</v>
      </c>
      <c r="G20" s="41"/>
      <c r="H20" s="80"/>
      <c r="I20" s="23"/>
      <c r="J20" s="41"/>
      <c r="K20" s="34">
        <f t="shared" si="15"/>
        <v>4711.5384615384619</v>
      </c>
      <c r="L20" s="35" t="s">
        <v>28</v>
      </c>
      <c r="M20" s="27">
        <f t="shared" si="16"/>
        <v>5384.6153846153848</v>
      </c>
      <c r="N20" s="35" t="s">
        <v>28</v>
      </c>
      <c r="O20" s="27">
        <f t="shared" si="17"/>
        <v>6153.8461538461543</v>
      </c>
      <c r="P20" s="27"/>
      <c r="Q20" s="80"/>
      <c r="R20" s="23"/>
      <c r="S20" s="27"/>
      <c r="T20" s="34">
        <f t="shared" si="18"/>
        <v>10208.333333333334</v>
      </c>
      <c r="U20" s="35" t="s">
        <v>28</v>
      </c>
      <c r="V20" s="27">
        <f t="shared" si="19"/>
        <v>11666.666666666666</v>
      </c>
      <c r="W20" s="35" t="s">
        <v>28</v>
      </c>
      <c r="X20" s="27">
        <f t="shared" si="20"/>
        <v>13333.333333333334</v>
      </c>
      <c r="Y20" s="27"/>
      <c r="Z20" s="80"/>
      <c r="AA20" s="23"/>
      <c r="AC20" s="34">
        <v>122500</v>
      </c>
      <c r="AD20" s="35" t="s">
        <v>28</v>
      </c>
      <c r="AE20" s="27">
        <v>140000</v>
      </c>
      <c r="AF20" s="35" t="s">
        <v>28</v>
      </c>
      <c r="AG20" s="37">
        <v>160000</v>
      </c>
      <c r="AH20" s="37"/>
      <c r="AI20" s="80"/>
      <c r="AJ20" s="23"/>
    </row>
    <row r="21" spans="1:36" x14ac:dyDescent="0.25">
      <c r="A21" s="42" t="s">
        <v>259</v>
      </c>
      <c r="B21" s="39">
        <f t="shared" si="12"/>
        <v>55.213341346153847</v>
      </c>
      <c r="C21" s="40" t="s">
        <v>28</v>
      </c>
      <c r="D21" s="41">
        <f t="shared" si="13"/>
        <v>63.10096153846154</v>
      </c>
      <c r="E21" s="40" t="s">
        <v>28</v>
      </c>
      <c r="F21" s="41">
        <f t="shared" si="14"/>
        <v>72.115384615384613</v>
      </c>
      <c r="G21" s="41"/>
      <c r="H21" s="80"/>
      <c r="I21" s="23"/>
      <c r="J21" s="41"/>
      <c r="K21" s="34">
        <f t="shared" si="15"/>
        <v>4417.0673076923076</v>
      </c>
      <c r="L21" s="35" t="s">
        <v>28</v>
      </c>
      <c r="M21" s="27">
        <f t="shared" si="16"/>
        <v>5048.0769230769229</v>
      </c>
      <c r="N21" s="35" t="s">
        <v>28</v>
      </c>
      <c r="O21" s="27">
        <f t="shared" si="17"/>
        <v>5769.2307692307695</v>
      </c>
      <c r="P21" s="27"/>
      <c r="Q21" s="80"/>
      <c r="R21" s="23"/>
      <c r="S21" s="27"/>
      <c r="T21" s="34">
        <f t="shared" si="18"/>
        <v>9570.3125</v>
      </c>
      <c r="U21" s="35" t="s">
        <v>28</v>
      </c>
      <c r="V21" s="27">
        <f t="shared" si="19"/>
        <v>10937.5</v>
      </c>
      <c r="W21" s="35" t="s">
        <v>28</v>
      </c>
      <c r="X21" s="27">
        <f t="shared" si="20"/>
        <v>12500</v>
      </c>
      <c r="Y21" s="27"/>
      <c r="Z21" s="80"/>
      <c r="AA21" s="23"/>
      <c r="AC21" s="34">
        <v>114843.75</v>
      </c>
      <c r="AD21" s="35" t="s">
        <v>28</v>
      </c>
      <c r="AE21" s="27">
        <v>131250</v>
      </c>
      <c r="AF21" s="35" t="s">
        <v>28</v>
      </c>
      <c r="AG21" s="37">
        <v>150000</v>
      </c>
      <c r="AH21" s="37"/>
      <c r="AI21" s="80"/>
      <c r="AJ21" s="23"/>
    </row>
    <row r="22" spans="1:36" ht="14.1" customHeight="1" x14ac:dyDescent="0.25">
      <c r="A22" s="43"/>
      <c r="B22" s="44"/>
      <c r="C22" s="45"/>
      <c r="D22" s="45"/>
      <c r="E22" s="46"/>
      <c r="F22" s="45"/>
      <c r="G22" s="45"/>
      <c r="H22" s="80"/>
      <c r="I22" s="23"/>
      <c r="K22" s="47"/>
      <c r="L22" s="46"/>
      <c r="M22" s="48"/>
      <c r="N22" s="49"/>
      <c r="O22" s="48"/>
      <c r="P22" s="48"/>
      <c r="Q22" s="80"/>
      <c r="R22" s="23"/>
      <c r="S22" s="27"/>
      <c r="T22" s="47"/>
      <c r="U22" s="49"/>
      <c r="V22" s="48"/>
      <c r="W22" s="49"/>
      <c r="X22" s="48"/>
      <c r="Y22" s="48"/>
      <c r="Z22" s="80"/>
      <c r="AA22" s="23"/>
      <c r="AC22" s="47"/>
      <c r="AD22" s="49"/>
      <c r="AE22" s="48"/>
      <c r="AF22" s="49"/>
      <c r="AG22" s="48"/>
      <c r="AH22" s="48"/>
      <c r="AI22" s="80"/>
      <c r="AJ22" s="23"/>
    </row>
    <row r="23" spans="1:36" s="21" customFormat="1" ht="14.1" customHeight="1" x14ac:dyDescent="0.25">
      <c r="A23" s="19" t="s">
        <v>235</v>
      </c>
      <c r="B23" s="20"/>
      <c r="E23" s="22"/>
      <c r="H23" s="80"/>
      <c r="I23" s="23"/>
      <c r="J23" s="2"/>
      <c r="K23" s="24"/>
      <c r="L23" s="22"/>
      <c r="M23" s="25"/>
      <c r="N23" s="26"/>
      <c r="O23" s="25"/>
      <c r="P23" s="25"/>
      <c r="Q23" s="80"/>
      <c r="R23" s="23"/>
      <c r="S23" s="27"/>
      <c r="T23" s="24"/>
      <c r="U23" s="26"/>
      <c r="V23" s="25"/>
      <c r="W23" s="26"/>
      <c r="X23" s="25"/>
      <c r="Y23" s="25"/>
      <c r="Z23" s="80"/>
      <c r="AA23" s="23"/>
      <c r="AC23" s="24"/>
      <c r="AD23" s="26"/>
      <c r="AE23" s="25"/>
      <c r="AF23" s="26"/>
      <c r="AG23" s="25"/>
      <c r="AH23" s="25"/>
      <c r="AI23" s="83"/>
      <c r="AJ23" s="23"/>
    </row>
    <row r="24" spans="1:36" x14ac:dyDescent="0.25">
      <c r="A24" s="28" t="s">
        <v>9</v>
      </c>
      <c r="B24" s="39">
        <v>25.78</v>
      </c>
      <c r="C24" s="40" t="s">
        <v>28</v>
      </c>
      <c r="D24" s="41">
        <v>28.58</v>
      </c>
      <c r="E24" s="40" t="s">
        <v>28</v>
      </c>
      <c r="F24" s="41">
        <v>31.49</v>
      </c>
      <c r="G24" s="41"/>
      <c r="H24" s="84">
        <f t="shared" ref="H24:H46" si="21">F24+(F24*0.1)</f>
        <v>34.638999999999996</v>
      </c>
      <c r="I24" s="23"/>
      <c r="K24" s="34">
        <f t="shared" ref="K24:K46" si="22">B24*80</f>
        <v>2062.4</v>
      </c>
      <c r="L24" s="3" t="s">
        <v>28</v>
      </c>
      <c r="M24" s="27">
        <f t="shared" ref="M24:M46" si="23">D24*80</f>
        <v>2286.3999999999996</v>
      </c>
      <c r="N24" s="35" t="s">
        <v>28</v>
      </c>
      <c r="O24" s="27">
        <f t="shared" ref="O24:O46" si="24">F24*80</f>
        <v>2519.1999999999998</v>
      </c>
      <c r="P24" s="27"/>
      <c r="Q24" s="85">
        <f t="shared" ref="Q24:Q46" si="25">H24*80</f>
        <v>2771.12</v>
      </c>
      <c r="R24" s="23"/>
      <c r="S24" s="27"/>
      <c r="T24" s="34">
        <f t="shared" ref="T24:T46" si="26">(K24*26)/12</f>
        <v>4468.5333333333338</v>
      </c>
      <c r="U24" s="35" t="s">
        <v>28</v>
      </c>
      <c r="V24" s="27">
        <f t="shared" ref="V24:V46" si="27">(M24*26)/12</f>
        <v>4953.8666666666659</v>
      </c>
      <c r="W24" s="35" t="s">
        <v>28</v>
      </c>
      <c r="X24" s="27">
        <f t="shared" ref="X24:X46" si="28">(O24*26)/12</f>
        <v>5458.2666666666664</v>
      </c>
      <c r="Y24" s="27"/>
      <c r="Z24" s="85">
        <f t="shared" ref="Z24:Z46" si="29">(Q24*26)/12</f>
        <v>6004.0933333333332</v>
      </c>
      <c r="AA24" s="23"/>
      <c r="AC24" s="34">
        <f t="shared" ref="AC24:AC46" si="30">K24*26</f>
        <v>53622.400000000001</v>
      </c>
      <c r="AD24" s="35" t="s">
        <v>28</v>
      </c>
      <c r="AE24" s="27">
        <f t="shared" ref="AE24:AE46" si="31">M24*26</f>
        <v>59446.399999999994</v>
      </c>
      <c r="AF24" s="35" t="s">
        <v>28</v>
      </c>
      <c r="AG24" s="37">
        <f t="shared" ref="AG24:AG46" si="32">O24*26</f>
        <v>65499.199999999997</v>
      </c>
      <c r="AH24" s="37"/>
      <c r="AI24" s="37">
        <f t="shared" ref="AI24:AI46" si="33">Q24*26</f>
        <v>72049.119999999995</v>
      </c>
      <c r="AJ24" s="23"/>
    </row>
    <row r="25" spans="1:36" x14ac:dyDescent="0.25">
      <c r="A25" s="28" t="s">
        <v>10</v>
      </c>
      <c r="B25" s="39">
        <v>42.78</v>
      </c>
      <c r="C25" s="40" t="s">
        <v>28</v>
      </c>
      <c r="D25" s="41">
        <v>47.18</v>
      </c>
      <c r="E25" s="40" t="s">
        <v>28</v>
      </c>
      <c r="F25" s="41">
        <v>51.7</v>
      </c>
      <c r="G25" s="41"/>
      <c r="H25" s="84">
        <f t="shared" si="21"/>
        <v>56.870000000000005</v>
      </c>
      <c r="I25" s="23"/>
      <c r="K25" s="34">
        <f t="shared" si="22"/>
        <v>3422.4</v>
      </c>
      <c r="L25" s="3" t="s">
        <v>28</v>
      </c>
      <c r="M25" s="27">
        <f t="shared" si="23"/>
        <v>3774.4</v>
      </c>
      <c r="N25" s="35" t="s">
        <v>28</v>
      </c>
      <c r="O25" s="27">
        <f t="shared" si="24"/>
        <v>4136</v>
      </c>
      <c r="P25" s="27"/>
      <c r="Q25" s="85">
        <f t="shared" si="25"/>
        <v>4549.6000000000004</v>
      </c>
      <c r="R25" s="23"/>
      <c r="S25" s="27"/>
      <c r="T25" s="34">
        <f t="shared" si="26"/>
        <v>7415.2000000000007</v>
      </c>
      <c r="U25" s="35" t="s">
        <v>28</v>
      </c>
      <c r="V25" s="27">
        <f t="shared" si="27"/>
        <v>8177.8666666666677</v>
      </c>
      <c r="W25" s="35" t="s">
        <v>28</v>
      </c>
      <c r="X25" s="27">
        <f t="shared" si="28"/>
        <v>8961.3333333333339</v>
      </c>
      <c r="Y25" s="27"/>
      <c r="Z25" s="85">
        <f t="shared" si="29"/>
        <v>9857.4666666666672</v>
      </c>
      <c r="AA25" s="23"/>
      <c r="AC25" s="34">
        <f t="shared" si="30"/>
        <v>88982.400000000009</v>
      </c>
      <c r="AD25" s="35" t="s">
        <v>28</v>
      </c>
      <c r="AE25" s="27">
        <f t="shared" si="31"/>
        <v>98134.400000000009</v>
      </c>
      <c r="AF25" s="35" t="s">
        <v>28</v>
      </c>
      <c r="AG25" s="37">
        <f t="shared" si="32"/>
        <v>107536</v>
      </c>
      <c r="AH25" s="37"/>
      <c r="AI25" s="37">
        <f t="shared" si="33"/>
        <v>118289.60000000001</v>
      </c>
      <c r="AJ25" s="23"/>
    </row>
    <row r="26" spans="1:36" x14ac:dyDescent="0.25">
      <c r="A26" s="28" t="s">
        <v>11</v>
      </c>
      <c r="B26" s="39">
        <v>34.08</v>
      </c>
      <c r="C26" s="40" t="s">
        <v>28</v>
      </c>
      <c r="D26" s="41">
        <v>37.76</v>
      </c>
      <c r="E26" s="40" t="s">
        <v>28</v>
      </c>
      <c r="F26" s="41">
        <v>41.42</v>
      </c>
      <c r="G26" s="41"/>
      <c r="H26" s="84">
        <f t="shared" si="21"/>
        <v>45.562000000000005</v>
      </c>
      <c r="I26" s="23"/>
      <c r="K26" s="34">
        <f t="shared" si="22"/>
        <v>2726.3999999999996</v>
      </c>
      <c r="L26" s="3" t="s">
        <v>28</v>
      </c>
      <c r="M26" s="27">
        <f t="shared" si="23"/>
        <v>3020.7999999999997</v>
      </c>
      <c r="N26" s="35" t="s">
        <v>28</v>
      </c>
      <c r="O26" s="27">
        <f t="shared" si="24"/>
        <v>3313.6000000000004</v>
      </c>
      <c r="P26" s="27"/>
      <c r="Q26" s="85">
        <f t="shared" si="25"/>
        <v>3644.9600000000005</v>
      </c>
      <c r="R26" s="23"/>
      <c r="S26" s="27"/>
      <c r="T26" s="34">
        <f t="shared" si="26"/>
        <v>5907.2</v>
      </c>
      <c r="U26" s="35" t="s">
        <v>28</v>
      </c>
      <c r="V26" s="27">
        <f t="shared" si="27"/>
        <v>6545.0666666666657</v>
      </c>
      <c r="W26" s="35" t="s">
        <v>28</v>
      </c>
      <c r="X26" s="27">
        <f t="shared" si="28"/>
        <v>7179.4666666666672</v>
      </c>
      <c r="Y26" s="27"/>
      <c r="Z26" s="85">
        <f t="shared" si="29"/>
        <v>7897.4133333333339</v>
      </c>
      <c r="AA26" s="23"/>
      <c r="AC26" s="34">
        <f t="shared" si="30"/>
        <v>70886.399999999994</v>
      </c>
      <c r="AD26" s="35" t="s">
        <v>28</v>
      </c>
      <c r="AE26" s="27">
        <f t="shared" si="31"/>
        <v>78540.799999999988</v>
      </c>
      <c r="AF26" s="35" t="s">
        <v>28</v>
      </c>
      <c r="AG26" s="37">
        <f t="shared" si="32"/>
        <v>86153.600000000006</v>
      </c>
      <c r="AH26" s="37"/>
      <c r="AI26" s="37">
        <f t="shared" si="33"/>
        <v>94768.960000000006</v>
      </c>
      <c r="AJ26" s="23"/>
    </row>
    <row r="27" spans="1:36" x14ac:dyDescent="0.25">
      <c r="A27" s="28" t="s">
        <v>249</v>
      </c>
      <c r="B27" s="39">
        <v>48.42</v>
      </c>
      <c r="C27" s="40" t="s">
        <v>28</v>
      </c>
      <c r="D27" s="41">
        <v>53.65</v>
      </c>
      <c r="E27" s="40" t="s">
        <v>28</v>
      </c>
      <c r="F27" s="41">
        <v>58.87</v>
      </c>
      <c r="G27" s="41"/>
      <c r="H27" s="84">
        <f t="shared" si="21"/>
        <v>64.757000000000005</v>
      </c>
      <c r="I27" s="23"/>
      <c r="K27" s="34">
        <f t="shared" si="22"/>
        <v>3873.6000000000004</v>
      </c>
      <c r="L27" s="3" t="s">
        <v>28</v>
      </c>
      <c r="M27" s="27">
        <f t="shared" si="23"/>
        <v>4292</v>
      </c>
      <c r="N27" s="35" t="s">
        <v>28</v>
      </c>
      <c r="O27" s="27">
        <f t="shared" si="24"/>
        <v>4709.5999999999995</v>
      </c>
      <c r="P27" s="27"/>
      <c r="Q27" s="85">
        <f t="shared" si="25"/>
        <v>5180.5600000000004</v>
      </c>
      <c r="R27" s="23"/>
      <c r="S27" s="27"/>
      <c r="T27" s="34">
        <f t="shared" si="26"/>
        <v>8392.8000000000011</v>
      </c>
      <c r="U27" s="35" t="s">
        <v>28</v>
      </c>
      <c r="V27" s="27">
        <f t="shared" si="27"/>
        <v>9299.3333333333339</v>
      </c>
      <c r="W27" s="35" t="s">
        <v>28</v>
      </c>
      <c r="X27" s="27">
        <f t="shared" si="28"/>
        <v>10204.133333333333</v>
      </c>
      <c r="Y27" s="27"/>
      <c r="Z27" s="85">
        <f t="shared" si="29"/>
        <v>11224.546666666667</v>
      </c>
      <c r="AA27" s="23"/>
      <c r="AC27" s="34">
        <f t="shared" si="30"/>
        <v>100713.60000000001</v>
      </c>
      <c r="AD27" s="35" t="s">
        <v>28</v>
      </c>
      <c r="AE27" s="27">
        <f t="shared" si="31"/>
        <v>111592</v>
      </c>
      <c r="AF27" s="35" t="s">
        <v>28</v>
      </c>
      <c r="AG27" s="37">
        <f t="shared" si="32"/>
        <v>122449.59999999999</v>
      </c>
      <c r="AH27" s="37"/>
      <c r="AI27" s="37">
        <f t="shared" si="33"/>
        <v>134694.56</v>
      </c>
      <c r="AJ27" s="23"/>
    </row>
    <row r="28" spans="1:36" x14ac:dyDescent="0.25">
      <c r="A28" s="28" t="s">
        <v>12</v>
      </c>
      <c r="B28" s="39">
        <v>40.880000000000003</v>
      </c>
      <c r="C28" s="40" t="s">
        <v>28</v>
      </c>
      <c r="D28" s="41">
        <v>45.28</v>
      </c>
      <c r="E28" s="40" t="s">
        <v>28</v>
      </c>
      <c r="F28" s="41">
        <v>49.69</v>
      </c>
      <c r="G28" s="41"/>
      <c r="H28" s="84">
        <f t="shared" si="21"/>
        <v>54.658999999999999</v>
      </c>
      <c r="I28" s="23"/>
      <c r="K28" s="34">
        <f t="shared" si="22"/>
        <v>3270.4</v>
      </c>
      <c r="L28" s="3" t="s">
        <v>28</v>
      </c>
      <c r="M28" s="27">
        <f t="shared" si="23"/>
        <v>3622.4</v>
      </c>
      <c r="N28" s="35" t="s">
        <v>28</v>
      </c>
      <c r="O28" s="27">
        <f t="shared" si="24"/>
        <v>3975.2</v>
      </c>
      <c r="P28" s="27"/>
      <c r="Q28" s="85">
        <f t="shared" si="25"/>
        <v>4372.72</v>
      </c>
      <c r="R28" s="23"/>
      <c r="S28" s="27"/>
      <c r="T28" s="34">
        <f t="shared" si="26"/>
        <v>7085.8666666666677</v>
      </c>
      <c r="U28" s="35" t="s">
        <v>28</v>
      </c>
      <c r="V28" s="27">
        <f t="shared" si="27"/>
        <v>7848.5333333333338</v>
      </c>
      <c r="W28" s="35" t="s">
        <v>28</v>
      </c>
      <c r="X28" s="27">
        <f t="shared" si="28"/>
        <v>8612.9333333333325</v>
      </c>
      <c r="Y28" s="27"/>
      <c r="Z28" s="85">
        <f t="shared" si="29"/>
        <v>9474.2266666666674</v>
      </c>
      <c r="AA28" s="23"/>
      <c r="AC28" s="34">
        <f t="shared" si="30"/>
        <v>85030.400000000009</v>
      </c>
      <c r="AD28" s="35" t="s">
        <v>28</v>
      </c>
      <c r="AE28" s="27">
        <f t="shared" si="31"/>
        <v>94182.400000000009</v>
      </c>
      <c r="AF28" s="35" t="s">
        <v>28</v>
      </c>
      <c r="AG28" s="37">
        <f t="shared" si="32"/>
        <v>103355.2</v>
      </c>
      <c r="AH28" s="37"/>
      <c r="AI28" s="37">
        <f t="shared" si="33"/>
        <v>113690.72</v>
      </c>
      <c r="AJ28" s="23"/>
    </row>
    <row r="29" spans="1:36" hidden="1" x14ac:dyDescent="0.25">
      <c r="A29" s="28" t="s">
        <v>13</v>
      </c>
      <c r="B29" s="39"/>
      <c r="C29" s="40" t="s">
        <v>28</v>
      </c>
      <c r="D29" s="41"/>
      <c r="E29" s="40" t="s">
        <v>28</v>
      </c>
      <c r="F29" s="41"/>
      <c r="G29" s="41"/>
      <c r="H29" s="84">
        <f t="shared" si="21"/>
        <v>0</v>
      </c>
      <c r="I29" s="23"/>
      <c r="K29" s="34">
        <f t="shared" si="22"/>
        <v>0</v>
      </c>
      <c r="L29" s="3" t="s">
        <v>28</v>
      </c>
      <c r="M29" s="27">
        <f t="shared" si="23"/>
        <v>0</v>
      </c>
      <c r="N29" s="35" t="s">
        <v>28</v>
      </c>
      <c r="O29" s="27">
        <f t="shared" si="24"/>
        <v>0</v>
      </c>
      <c r="P29" s="27"/>
      <c r="Q29" s="85">
        <f t="shared" si="25"/>
        <v>0</v>
      </c>
      <c r="R29" s="23"/>
      <c r="S29" s="27"/>
      <c r="T29" s="34">
        <f t="shared" si="26"/>
        <v>0</v>
      </c>
      <c r="U29" s="35" t="s">
        <v>28</v>
      </c>
      <c r="V29" s="27">
        <f t="shared" si="27"/>
        <v>0</v>
      </c>
      <c r="W29" s="35" t="s">
        <v>28</v>
      </c>
      <c r="X29" s="27">
        <f t="shared" si="28"/>
        <v>0</v>
      </c>
      <c r="Y29" s="27"/>
      <c r="Z29" s="85">
        <f t="shared" si="29"/>
        <v>0</v>
      </c>
      <c r="AA29" s="23"/>
      <c r="AC29" s="34">
        <f t="shared" si="30"/>
        <v>0</v>
      </c>
      <c r="AD29" s="35" t="s">
        <v>28</v>
      </c>
      <c r="AE29" s="27">
        <f t="shared" si="31"/>
        <v>0</v>
      </c>
      <c r="AF29" s="35" t="s">
        <v>28</v>
      </c>
      <c r="AG29" s="37">
        <f t="shared" si="32"/>
        <v>0</v>
      </c>
      <c r="AH29" s="37"/>
      <c r="AI29" s="37">
        <f t="shared" si="33"/>
        <v>0</v>
      </c>
      <c r="AJ29" s="23"/>
    </row>
    <row r="30" spans="1:36" x14ac:dyDescent="0.25">
      <c r="A30" s="28" t="s">
        <v>14</v>
      </c>
      <c r="B30" s="39">
        <v>42.2</v>
      </c>
      <c r="C30" s="40" t="s">
        <v>28</v>
      </c>
      <c r="D30" s="41">
        <v>46.76</v>
      </c>
      <c r="E30" s="40" t="s">
        <v>28</v>
      </c>
      <c r="F30" s="41">
        <v>51.29</v>
      </c>
      <c r="G30" s="41"/>
      <c r="H30" s="84">
        <f t="shared" si="21"/>
        <v>56.418999999999997</v>
      </c>
      <c r="I30" s="23"/>
      <c r="K30" s="34">
        <f t="shared" si="22"/>
        <v>3376</v>
      </c>
      <c r="L30" s="3" t="s">
        <v>28</v>
      </c>
      <c r="M30" s="27">
        <f t="shared" si="23"/>
        <v>3740.7999999999997</v>
      </c>
      <c r="N30" s="35" t="s">
        <v>28</v>
      </c>
      <c r="O30" s="27">
        <f t="shared" si="24"/>
        <v>4103.2</v>
      </c>
      <c r="P30" s="27"/>
      <c r="Q30" s="85">
        <f t="shared" si="25"/>
        <v>4513.5199999999995</v>
      </c>
      <c r="R30" s="23"/>
      <c r="S30" s="27"/>
      <c r="T30" s="34">
        <f t="shared" si="26"/>
        <v>7314.666666666667</v>
      </c>
      <c r="U30" s="35" t="s">
        <v>28</v>
      </c>
      <c r="V30" s="27">
        <f t="shared" si="27"/>
        <v>8105.0666666666657</v>
      </c>
      <c r="W30" s="35" t="s">
        <v>28</v>
      </c>
      <c r="X30" s="27">
        <f t="shared" si="28"/>
        <v>8890.2666666666664</v>
      </c>
      <c r="Y30" s="27"/>
      <c r="Z30" s="85">
        <f t="shared" si="29"/>
        <v>9779.2933333333331</v>
      </c>
      <c r="AA30" s="23"/>
      <c r="AC30" s="34">
        <f t="shared" si="30"/>
        <v>87776</v>
      </c>
      <c r="AD30" s="35" t="s">
        <v>28</v>
      </c>
      <c r="AE30" s="27">
        <f t="shared" si="31"/>
        <v>97260.799999999988</v>
      </c>
      <c r="AF30" s="35" t="s">
        <v>28</v>
      </c>
      <c r="AG30" s="37">
        <f t="shared" si="32"/>
        <v>106683.2</v>
      </c>
      <c r="AH30" s="37"/>
      <c r="AI30" s="37">
        <f t="shared" si="33"/>
        <v>117351.51999999999</v>
      </c>
      <c r="AJ30" s="23"/>
    </row>
    <row r="31" spans="1:36" x14ac:dyDescent="0.25">
      <c r="A31" s="28" t="s">
        <v>15</v>
      </c>
      <c r="B31" s="39">
        <v>38.22</v>
      </c>
      <c r="C31" s="40" t="s">
        <v>28</v>
      </c>
      <c r="D31" s="41">
        <v>42.35</v>
      </c>
      <c r="E31" s="40" t="s">
        <v>28</v>
      </c>
      <c r="F31" s="41">
        <v>46.46</v>
      </c>
      <c r="G31" s="41"/>
      <c r="H31" s="84">
        <f t="shared" si="21"/>
        <v>51.106000000000002</v>
      </c>
      <c r="I31" s="23"/>
      <c r="K31" s="34">
        <f t="shared" si="22"/>
        <v>3057.6</v>
      </c>
      <c r="L31" s="3" t="s">
        <v>28</v>
      </c>
      <c r="M31" s="27">
        <f t="shared" si="23"/>
        <v>3388</v>
      </c>
      <c r="N31" s="35" t="s">
        <v>28</v>
      </c>
      <c r="O31" s="27">
        <f t="shared" si="24"/>
        <v>3716.8</v>
      </c>
      <c r="P31" s="27"/>
      <c r="Q31" s="85">
        <f t="shared" si="25"/>
        <v>4088.48</v>
      </c>
      <c r="R31" s="23"/>
      <c r="S31" s="27"/>
      <c r="T31" s="34">
        <f t="shared" si="26"/>
        <v>6624.7999999999993</v>
      </c>
      <c r="U31" s="35" t="s">
        <v>28</v>
      </c>
      <c r="V31" s="27">
        <f t="shared" si="27"/>
        <v>7340.666666666667</v>
      </c>
      <c r="W31" s="35" t="s">
        <v>28</v>
      </c>
      <c r="X31" s="27">
        <f t="shared" si="28"/>
        <v>8053.0666666666666</v>
      </c>
      <c r="Y31" s="27"/>
      <c r="Z31" s="85">
        <f t="shared" si="29"/>
        <v>8858.373333333333</v>
      </c>
      <c r="AA31" s="23"/>
      <c r="AC31" s="34">
        <f t="shared" si="30"/>
        <v>79497.599999999991</v>
      </c>
      <c r="AD31" s="35" t="s">
        <v>28</v>
      </c>
      <c r="AE31" s="27">
        <f t="shared" si="31"/>
        <v>88088</v>
      </c>
      <c r="AF31" s="35" t="s">
        <v>28</v>
      </c>
      <c r="AG31" s="37">
        <f t="shared" si="32"/>
        <v>96636.800000000003</v>
      </c>
      <c r="AH31" s="37"/>
      <c r="AI31" s="37">
        <f t="shared" si="33"/>
        <v>106300.48</v>
      </c>
      <c r="AJ31" s="23"/>
    </row>
    <row r="32" spans="1:36" x14ac:dyDescent="0.25">
      <c r="A32" s="28" t="s">
        <v>247</v>
      </c>
      <c r="B32" s="39">
        <v>40.119999999999997</v>
      </c>
      <c r="C32" s="40" t="s">
        <v>28</v>
      </c>
      <c r="D32" s="41">
        <v>44.44</v>
      </c>
      <c r="E32" s="40" t="s">
        <v>28</v>
      </c>
      <c r="F32" s="41">
        <v>48.76</v>
      </c>
      <c r="G32" s="41"/>
      <c r="H32" s="84">
        <f t="shared" si="21"/>
        <v>53.635999999999996</v>
      </c>
      <c r="I32" s="23"/>
      <c r="K32" s="34">
        <f t="shared" si="22"/>
        <v>3209.6</v>
      </c>
      <c r="M32" s="27">
        <f t="shared" si="23"/>
        <v>3555.2</v>
      </c>
      <c r="N32" s="35"/>
      <c r="O32" s="27">
        <f t="shared" si="24"/>
        <v>3900.7999999999997</v>
      </c>
      <c r="P32" s="27"/>
      <c r="Q32" s="85">
        <f t="shared" si="25"/>
        <v>4290.8799999999992</v>
      </c>
      <c r="R32" s="23"/>
      <c r="S32" s="27"/>
      <c r="T32" s="34">
        <f t="shared" si="26"/>
        <v>6954.1333333333323</v>
      </c>
      <c r="U32" s="35"/>
      <c r="V32" s="27">
        <f t="shared" si="27"/>
        <v>7702.9333333333334</v>
      </c>
      <c r="W32" s="35"/>
      <c r="X32" s="27">
        <f t="shared" si="28"/>
        <v>8451.7333333333318</v>
      </c>
      <c r="Y32" s="27"/>
      <c r="Z32" s="85">
        <f t="shared" si="29"/>
        <v>9296.906666666664</v>
      </c>
      <c r="AA32" s="23"/>
      <c r="AC32" s="34">
        <f t="shared" si="30"/>
        <v>83449.599999999991</v>
      </c>
      <c r="AD32" s="35"/>
      <c r="AE32" s="27">
        <f t="shared" si="31"/>
        <v>92435.199999999997</v>
      </c>
      <c r="AF32" s="35"/>
      <c r="AG32" s="37">
        <f t="shared" si="32"/>
        <v>101420.79999999999</v>
      </c>
      <c r="AH32" s="37"/>
      <c r="AI32" s="37">
        <f t="shared" si="33"/>
        <v>111562.87999999998</v>
      </c>
      <c r="AJ32" s="23"/>
    </row>
    <row r="33" spans="1:36" x14ac:dyDescent="0.25">
      <c r="A33" s="28" t="s">
        <v>16</v>
      </c>
      <c r="B33" s="39">
        <v>46.12</v>
      </c>
      <c r="C33" s="40" t="s">
        <v>28</v>
      </c>
      <c r="D33" s="41">
        <v>51.1</v>
      </c>
      <c r="E33" s="40" t="s">
        <v>28</v>
      </c>
      <c r="F33" s="41">
        <v>56.06</v>
      </c>
      <c r="G33" s="41"/>
      <c r="H33" s="84">
        <f t="shared" si="21"/>
        <v>61.666000000000004</v>
      </c>
      <c r="I33" s="23"/>
      <c r="K33" s="34">
        <f t="shared" si="22"/>
        <v>3689.6</v>
      </c>
      <c r="L33" s="3" t="s">
        <v>28</v>
      </c>
      <c r="M33" s="27">
        <f t="shared" si="23"/>
        <v>4088</v>
      </c>
      <c r="N33" s="35" t="s">
        <v>28</v>
      </c>
      <c r="O33" s="27">
        <f t="shared" si="24"/>
        <v>4484.8</v>
      </c>
      <c r="P33" s="27"/>
      <c r="Q33" s="85">
        <f t="shared" si="25"/>
        <v>4933.2800000000007</v>
      </c>
      <c r="R33" s="23"/>
      <c r="S33" s="27"/>
      <c r="T33" s="34">
        <f t="shared" si="26"/>
        <v>7994.1333333333323</v>
      </c>
      <c r="U33" s="35" t="s">
        <v>28</v>
      </c>
      <c r="V33" s="27">
        <f t="shared" si="27"/>
        <v>8857.3333333333339</v>
      </c>
      <c r="W33" s="35" t="s">
        <v>28</v>
      </c>
      <c r="X33" s="27">
        <f t="shared" si="28"/>
        <v>9717.0666666666675</v>
      </c>
      <c r="Y33" s="27"/>
      <c r="Z33" s="85">
        <f t="shared" si="29"/>
        <v>10688.773333333334</v>
      </c>
      <c r="AA33" s="23"/>
      <c r="AC33" s="34">
        <f t="shared" si="30"/>
        <v>95929.599999999991</v>
      </c>
      <c r="AD33" s="35" t="s">
        <v>28</v>
      </c>
      <c r="AE33" s="27">
        <f t="shared" si="31"/>
        <v>106288</v>
      </c>
      <c r="AF33" s="35" t="s">
        <v>28</v>
      </c>
      <c r="AG33" s="37">
        <f t="shared" si="32"/>
        <v>116604.8</v>
      </c>
      <c r="AH33" s="37"/>
      <c r="AI33" s="37">
        <f t="shared" si="33"/>
        <v>128265.28000000001</v>
      </c>
      <c r="AJ33" s="23"/>
    </row>
    <row r="34" spans="1:36" hidden="1" x14ac:dyDescent="0.25">
      <c r="A34" s="28" t="s">
        <v>17</v>
      </c>
      <c r="B34" s="39"/>
      <c r="C34" s="40" t="s">
        <v>28</v>
      </c>
      <c r="D34" s="41"/>
      <c r="E34" s="40" t="s">
        <v>28</v>
      </c>
      <c r="F34" s="41"/>
      <c r="G34" s="41"/>
      <c r="H34" s="84">
        <f t="shared" si="21"/>
        <v>0</v>
      </c>
      <c r="I34" s="23"/>
      <c r="K34" s="34">
        <f t="shared" si="22"/>
        <v>0</v>
      </c>
      <c r="L34" s="3" t="s">
        <v>28</v>
      </c>
      <c r="M34" s="27">
        <f t="shared" si="23"/>
        <v>0</v>
      </c>
      <c r="N34" s="35" t="s">
        <v>28</v>
      </c>
      <c r="O34" s="27">
        <f t="shared" si="24"/>
        <v>0</v>
      </c>
      <c r="P34" s="27"/>
      <c r="Q34" s="85">
        <f t="shared" si="25"/>
        <v>0</v>
      </c>
      <c r="R34" s="23"/>
      <c r="S34" s="27"/>
      <c r="T34" s="34">
        <f t="shared" si="26"/>
        <v>0</v>
      </c>
      <c r="U34" s="35" t="s">
        <v>28</v>
      </c>
      <c r="V34" s="27">
        <f t="shared" si="27"/>
        <v>0</v>
      </c>
      <c r="W34" s="35" t="s">
        <v>28</v>
      </c>
      <c r="X34" s="27">
        <f t="shared" si="28"/>
        <v>0</v>
      </c>
      <c r="Y34" s="27"/>
      <c r="Z34" s="85">
        <f t="shared" si="29"/>
        <v>0</v>
      </c>
      <c r="AA34" s="23"/>
      <c r="AC34" s="34">
        <f t="shared" si="30"/>
        <v>0</v>
      </c>
      <c r="AD34" s="35" t="s">
        <v>28</v>
      </c>
      <c r="AE34" s="27">
        <f t="shared" si="31"/>
        <v>0</v>
      </c>
      <c r="AF34" s="35" t="s">
        <v>28</v>
      </c>
      <c r="AG34" s="37">
        <f t="shared" si="32"/>
        <v>0</v>
      </c>
      <c r="AH34" s="37"/>
      <c r="AI34" s="37">
        <f t="shared" si="33"/>
        <v>0</v>
      </c>
      <c r="AJ34" s="23"/>
    </row>
    <row r="35" spans="1:36" hidden="1" x14ac:dyDescent="0.25">
      <c r="A35" s="28" t="s">
        <v>18</v>
      </c>
      <c r="B35" s="39"/>
      <c r="C35" s="40" t="s">
        <v>28</v>
      </c>
      <c r="D35" s="41"/>
      <c r="E35" s="40" t="s">
        <v>28</v>
      </c>
      <c r="F35" s="41"/>
      <c r="G35" s="41"/>
      <c r="H35" s="84">
        <f t="shared" si="21"/>
        <v>0</v>
      </c>
      <c r="I35" s="23"/>
      <c r="K35" s="34">
        <f t="shared" si="22"/>
        <v>0</v>
      </c>
      <c r="L35" s="3" t="s">
        <v>28</v>
      </c>
      <c r="M35" s="27">
        <f t="shared" si="23"/>
        <v>0</v>
      </c>
      <c r="N35" s="35" t="s">
        <v>28</v>
      </c>
      <c r="O35" s="27">
        <f t="shared" si="24"/>
        <v>0</v>
      </c>
      <c r="P35" s="27"/>
      <c r="Q35" s="85">
        <f t="shared" si="25"/>
        <v>0</v>
      </c>
      <c r="R35" s="23"/>
      <c r="S35" s="27"/>
      <c r="T35" s="34">
        <f t="shared" si="26"/>
        <v>0</v>
      </c>
      <c r="U35" s="35" t="s">
        <v>28</v>
      </c>
      <c r="V35" s="27">
        <f t="shared" si="27"/>
        <v>0</v>
      </c>
      <c r="W35" s="35" t="s">
        <v>28</v>
      </c>
      <c r="X35" s="27">
        <f t="shared" si="28"/>
        <v>0</v>
      </c>
      <c r="Y35" s="27"/>
      <c r="Z35" s="85">
        <f t="shared" si="29"/>
        <v>0</v>
      </c>
      <c r="AA35" s="23"/>
      <c r="AC35" s="34">
        <f t="shared" si="30"/>
        <v>0</v>
      </c>
      <c r="AD35" s="35" t="s">
        <v>28</v>
      </c>
      <c r="AE35" s="27">
        <f t="shared" si="31"/>
        <v>0</v>
      </c>
      <c r="AF35" s="35" t="s">
        <v>28</v>
      </c>
      <c r="AG35" s="37">
        <f t="shared" si="32"/>
        <v>0</v>
      </c>
      <c r="AH35" s="37"/>
      <c r="AI35" s="37">
        <f t="shared" si="33"/>
        <v>0</v>
      </c>
      <c r="AJ35" s="23"/>
    </row>
    <row r="36" spans="1:36" hidden="1" x14ac:dyDescent="0.25">
      <c r="A36" s="28" t="s">
        <v>19</v>
      </c>
      <c r="B36" s="39"/>
      <c r="C36" s="40" t="s">
        <v>28</v>
      </c>
      <c r="D36" s="41"/>
      <c r="E36" s="40" t="s">
        <v>28</v>
      </c>
      <c r="F36" s="41"/>
      <c r="G36" s="41"/>
      <c r="H36" s="84">
        <f t="shared" si="21"/>
        <v>0</v>
      </c>
      <c r="I36" s="23"/>
      <c r="K36" s="34">
        <f t="shared" si="22"/>
        <v>0</v>
      </c>
      <c r="L36" s="3" t="s">
        <v>28</v>
      </c>
      <c r="M36" s="27">
        <f t="shared" si="23"/>
        <v>0</v>
      </c>
      <c r="N36" s="35" t="s">
        <v>28</v>
      </c>
      <c r="O36" s="27">
        <f t="shared" si="24"/>
        <v>0</v>
      </c>
      <c r="P36" s="27"/>
      <c r="Q36" s="85">
        <f t="shared" si="25"/>
        <v>0</v>
      </c>
      <c r="R36" s="23"/>
      <c r="S36" s="27"/>
      <c r="T36" s="34">
        <f t="shared" si="26"/>
        <v>0</v>
      </c>
      <c r="U36" s="35" t="s">
        <v>28</v>
      </c>
      <c r="V36" s="27">
        <f t="shared" si="27"/>
        <v>0</v>
      </c>
      <c r="W36" s="35" t="s">
        <v>28</v>
      </c>
      <c r="X36" s="27">
        <f t="shared" si="28"/>
        <v>0</v>
      </c>
      <c r="Y36" s="27"/>
      <c r="Z36" s="85">
        <f t="shared" si="29"/>
        <v>0</v>
      </c>
      <c r="AA36" s="23"/>
      <c r="AC36" s="34">
        <f t="shared" si="30"/>
        <v>0</v>
      </c>
      <c r="AD36" s="35" t="s">
        <v>28</v>
      </c>
      <c r="AE36" s="27">
        <f t="shared" si="31"/>
        <v>0</v>
      </c>
      <c r="AF36" s="35" t="s">
        <v>28</v>
      </c>
      <c r="AG36" s="37">
        <f t="shared" si="32"/>
        <v>0</v>
      </c>
      <c r="AH36" s="37"/>
      <c r="AI36" s="37">
        <f t="shared" si="33"/>
        <v>0</v>
      </c>
      <c r="AJ36" s="23"/>
    </row>
    <row r="37" spans="1:36" hidden="1" x14ac:dyDescent="0.25">
      <c r="A37" s="28" t="s">
        <v>20</v>
      </c>
      <c r="B37" s="39"/>
      <c r="C37" s="40" t="s">
        <v>28</v>
      </c>
      <c r="D37" s="41"/>
      <c r="E37" s="40" t="s">
        <v>28</v>
      </c>
      <c r="F37" s="41"/>
      <c r="G37" s="41"/>
      <c r="H37" s="84">
        <f t="shared" si="21"/>
        <v>0</v>
      </c>
      <c r="I37" s="23"/>
      <c r="K37" s="34">
        <f t="shared" si="22"/>
        <v>0</v>
      </c>
      <c r="L37" s="3" t="s">
        <v>28</v>
      </c>
      <c r="M37" s="27">
        <f t="shared" si="23"/>
        <v>0</v>
      </c>
      <c r="N37" s="35" t="s">
        <v>28</v>
      </c>
      <c r="O37" s="27">
        <f t="shared" si="24"/>
        <v>0</v>
      </c>
      <c r="P37" s="27"/>
      <c r="Q37" s="85">
        <f t="shared" si="25"/>
        <v>0</v>
      </c>
      <c r="R37" s="23"/>
      <c r="S37" s="27"/>
      <c r="T37" s="34">
        <f t="shared" si="26"/>
        <v>0</v>
      </c>
      <c r="U37" s="35" t="s">
        <v>28</v>
      </c>
      <c r="V37" s="27">
        <f t="shared" si="27"/>
        <v>0</v>
      </c>
      <c r="W37" s="35" t="s">
        <v>28</v>
      </c>
      <c r="X37" s="27">
        <f t="shared" si="28"/>
        <v>0</v>
      </c>
      <c r="Y37" s="27"/>
      <c r="Z37" s="85">
        <f t="shared" si="29"/>
        <v>0</v>
      </c>
      <c r="AA37" s="23"/>
      <c r="AC37" s="34">
        <f t="shared" si="30"/>
        <v>0</v>
      </c>
      <c r="AD37" s="35" t="s">
        <v>28</v>
      </c>
      <c r="AE37" s="27">
        <f t="shared" si="31"/>
        <v>0</v>
      </c>
      <c r="AF37" s="35" t="s">
        <v>28</v>
      </c>
      <c r="AG37" s="37">
        <f t="shared" si="32"/>
        <v>0</v>
      </c>
      <c r="AH37" s="37"/>
      <c r="AI37" s="37">
        <f t="shared" si="33"/>
        <v>0</v>
      </c>
      <c r="AJ37" s="23"/>
    </row>
    <row r="38" spans="1:36" hidden="1" x14ac:dyDescent="0.25">
      <c r="A38" s="28" t="s">
        <v>21</v>
      </c>
      <c r="B38" s="39"/>
      <c r="C38" s="40" t="s">
        <v>28</v>
      </c>
      <c r="D38" s="41"/>
      <c r="E38" s="40" t="s">
        <v>28</v>
      </c>
      <c r="F38" s="41"/>
      <c r="G38" s="41"/>
      <c r="H38" s="84">
        <f t="shared" si="21"/>
        <v>0</v>
      </c>
      <c r="I38" s="23"/>
      <c r="K38" s="34">
        <f t="shared" si="22"/>
        <v>0</v>
      </c>
      <c r="L38" s="3" t="s">
        <v>28</v>
      </c>
      <c r="M38" s="27">
        <f t="shared" si="23"/>
        <v>0</v>
      </c>
      <c r="N38" s="35" t="s">
        <v>28</v>
      </c>
      <c r="O38" s="27">
        <f t="shared" si="24"/>
        <v>0</v>
      </c>
      <c r="P38" s="27"/>
      <c r="Q38" s="85">
        <f t="shared" si="25"/>
        <v>0</v>
      </c>
      <c r="R38" s="23"/>
      <c r="S38" s="27"/>
      <c r="T38" s="34">
        <f t="shared" si="26"/>
        <v>0</v>
      </c>
      <c r="U38" s="35" t="s">
        <v>28</v>
      </c>
      <c r="V38" s="27">
        <f t="shared" si="27"/>
        <v>0</v>
      </c>
      <c r="W38" s="35" t="s">
        <v>28</v>
      </c>
      <c r="X38" s="27">
        <f t="shared" si="28"/>
        <v>0</v>
      </c>
      <c r="Y38" s="27"/>
      <c r="Z38" s="85">
        <f t="shared" si="29"/>
        <v>0</v>
      </c>
      <c r="AA38" s="23"/>
      <c r="AC38" s="34">
        <f t="shared" si="30"/>
        <v>0</v>
      </c>
      <c r="AD38" s="35" t="s">
        <v>28</v>
      </c>
      <c r="AE38" s="27">
        <f t="shared" si="31"/>
        <v>0</v>
      </c>
      <c r="AF38" s="35" t="s">
        <v>28</v>
      </c>
      <c r="AG38" s="37">
        <f t="shared" si="32"/>
        <v>0</v>
      </c>
      <c r="AH38" s="37"/>
      <c r="AI38" s="37">
        <f t="shared" si="33"/>
        <v>0</v>
      </c>
      <c r="AJ38" s="23"/>
    </row>
    <row r="39" spans="1:36" x14ac:dyDescent="0.25">
      <c r="A39" s="28" t="s">
        <v>22</v>
      </c>
      <c r="B39" s="39">
        <v>51.11</v>
      </c>
      <c r="C39" s="40" t="s">
        <v>28</v>
      </c>
      <c r="D39" s="41">
        <v>58.32</v>
      </c>
      <c r="E39" s="40" t="s">
        <v>28</v>
      </c>
      <c r="F39" s="41">
        <v>65.52</v>
      </c>
      <c r="G39" s="41"/>
      <c r="H39" s="84">
        <f t="shared" si="21"/>
        <v>72.072000000000003</v>
      </c>
      <c r="I39" s="23"/>
      <c r="K39" s="34">
        <f t="shared" si="22"/>
        <v>4088.8</v>
      </c>
      <c r="L39" s="3" t="s">
        <v>28</v>
      </c>
      <c r="M39" s="27">
        <f t="shared" si="23"/>
        <v>4665.6000000000004</v>
      </c>
      <c r="N39" s="35" t="s">
        <v>28</v>
      </c>
      <c r="O39" s="27">
        <f t="shared" si="24"/>
        <v>5241.5999999999995</v>
      </c>
      <c r="P39" s="27"/>
      <c r="Q39" s="85">
        <f t="shared" si="25"/>
        <v>5765.76</v>
      </c>
      <c r="R39" s="23"/>
      <c r="S39" s="27"/>
      <c r="T39" s="34">
        <f t="shared" si="26"/>
        <v>8859.0666666666675</v>
      </c>
      <c r="U39" s="35" t="s">
        <v>28</v>
      </c>
      <c r="V39" s="27">
        <f t="shared" si="27"/>
        <v>10108.800000000001</v>
      </c>
      <c r="W39" s="35" t="s">
        <v>28</v>
      </c>
      <c r="X39" s="27">
        <f t="shared" si="28"/>
        <v>11356.799999999997</v>
      </c>
      <c r="Y39" s="27"/>
      <c r="Z39" s="85">
        <f t="shared" si="29"/>
        <v>12492.480000000001</v>
      </c>
      <c r="AA39" s="23"/>
      <c r="AC39" s="34">
        <f t="shared" si="30"/>
        <v>106308.8</v>
      </c>
      <c r="AD39" s="35" t="s">
        <v>28</v>
      </c>
      <c r="AE39" s="27">
        <f t="shared" si="31"/>
        <v>121305.60000000001</v>
      </c>
      <c r="AF39" s="35" t="s">
        <v>28</v>
      </c>
      <c r="AG39" s="37">
        <f t="shared" si="32"/>
        <v>136281.59999999998</v>
      </c>
      <c r="AH39" s="37"/>
      <c r="AI39" s="37">
        <f t="shared" si="33"/>
        <v>149909.76000000001</v>
      </c>
      <c r="AJ39" s="23"/>
    </row>
    <row r="40" spans="1:36" x14ac:dyDescent="0.25">
      <c r="A40" s="28" t="s">
        <v>23</v>
      </c>
      <c r="B40" s="39">
        <v>44.72</v>
      </c>
      <c r="C40" s="40" t="s">
        <v>28</v>
      </c>
      <c r="D40" s="41">
        <v>49.64</v>
      </c>
      <c r="E40" s="40" t="s">
        <v>28</v>
      </c>
      <c r="F40" s="41">
        <v>54.6</v>
      </c>
      <c r="G40" s="41"/>
      <c r="H40" s="84">
        <f t="shared" si="21"/>
        <v>60.06</v>
      </c>
      <c r="I40" s="23"/>
      <c r="K40" s="34">
        <f t="shared" si="22"/>
        <v>3577.6</v>
      </c>
      <c r="L40" s="3" t="s">
        <v>28</v>
      </c>
      <c r="M40" s="27">
        <f t="shared" si="23"/>
        <v>3971.2</v>
      </c>
      <c r="N40" s="35" t="s">
        <v>28</v>
      </c>
      <c r="O40" s="27">
        <f t="shared" si="24"/>
        <v>4368</v>
      </c>
      <c r="P40" s="27"/>
      <c r="Q40" s="85">
        <f t="shared" si="25"/>
        <v>4804.8</v>
      </c>
      <c r="R40" s="23"/>
      <c r="S40" s="27"/>
      <c r="T40" s="34">
        <f t="shared" si="26"/>
        <v>7751.4666666666662</v>
      </c>
      <c r="U40" s="35" t="s">
        <v>28</v>
      </c>
      <c r="V40" s="27">
        <f t="shared" si="27"/>
        <v>8604.2666666666664</v>
      </c>
      <c r="W40" s="35" t="s">
        <v>28</v>
      </c>
      <c r="X40" s="27">
        <f t="shared" si="28"/>
        <v>9464</v>
      </c>
      <c r="Y40" s="27"/>
      <c r="Z40" s="85">
        <f t="shared" si="29"/>
        <v>10410.4</v>
      </c>
      <c r="AA40" s="23"/>
      <c r="AC40" s="34">
        <f t="shared" si="30"/>
        <v>93017.599999999991</v>
      </c>
      <c r="AD40" s="35" t="s">
        <v>28</v>
      </c>
      <c r="AE40" s="27">
        <f t="shared" si="31"/>
        <v>103251.2</v>
      </c>
      <c r="AF40" s="35" t="s">
        <v>28</v>
      </c>
      <c r="AG40" s="37">
        <f t="shared" si="32"/>
        <v>113568</v>
      </c>
      <c r="AH40" s="37"/>
      <c r="AI40" s="37">
        <f t="shared" si="33"/>
        <v>124924.8</v>
      </c>
      <c r="AJ40" s="23"/>
    </row>
    <row r="41" spans="1:36" x14ac:dyDescent="0.25">
      <c r="A41" s="28" t="s">
        <v>260</v>
      </c>
      <c r="B41" s="39">
        <v>42.78</v>
      </c>
      <c r="C41" s="40" t="s">
        <v>28</v>
      </c>
      <c r="D41" s="41">
        <v>47.16</v>
      </c>
      <c r="E41" s="40" t="s">
        <v>28</v>
      </c>
      <c r="F41" s="41">
        <v>52</v>
      </c>
      <c r="G41" s="41"/>
      <c r="H41" s="84">
        <v>57.2</v>
      </c>
      <c r="I41" s="23"/>
      <c r="K41" s="34">
        <f t="shared" ref="K41" si="34">B41*80</f>
        <v>3422.4</v>
      </c>
      <c r="L41" s="3" t="s">
        <v>28</v>
      </c>
      <c r="M41" s="27">
        <f t="shared" ref="M41" si="35">D41*80</f>
        <v>3772.7999999999997</v>
      </c>
      <c r="N41" s="35" t="s">
        <v>28</v>
      </c>
      <c r="O41" s="27">
        <f t="shared" ref="O41" si="36">F41*80</f>
        <v>4160</v>
      </c>
      <c r="P41" s="27"/>
      <c r="Q41" s="85">
        <f t="shared" ref="Q41" si="37">H41*80</f>
        <v>4576</v>
      </c>
      <c r="R41" s="23"/>
      <c r="S41" s="27"/>
      <c r="T41" s="34">
        <f t="shared" ref="T41" si="38">(K41*26)/12</f>
        <v>7415.2000000000007</v>
      </c>
      <c r="U41" s="35" t="s">
        <v>28</v>
      </c>
      <c r="V41" s="27">
        <f t="shared" ref="V41" si="39">(M41*26)/12</f>
        <v>8174.3999999999987</v>
      </c>
      <c r="W41" s="35" t="s">
        <v>28</v>
      </c>
      <c r="X41" s="27">
        <f t="shared" ref="X41" si="40">(O41*26)/12</f>
        <v>9013.3333333333339</v>
      </c>
      <c r="Y41" s="27"/>
      <c r="Z41" s="85">
        <f t="shared" ref="Z41" si="41">(Q41*26)/12</f>
        <v>9914.6666666666661</v>
      </c>
      <c r="AA41" s="23"/>
      <c r="AC41" s="34">
        <f t="shared" ref="AC41" si="42">K41*26</f>
        <v>88982.400000000009</v>
      </c>
      <c r="AD41" s="35" t="s">
        <v>28</v>
      </c>
      <c r="AE41" s="27">
        <f t="shared" ref="AE41" si="43">M41*26</f>
        <v>98092.799999999988</v>
      </c>
      <c r="AF41" s="35" t="s">
        <v>28</v>
      </c>
      <c r="AG41" s="37">
        <f t="shared" ref="AG41" si="44">O41*26</f>
        <v>108160</v>
      </c>
      <c r="AH41" s="37"/>
      <c r="AI41" s="37">
        <f t="shared" ref="AI41" si="45">Q41*26</f>
        <v>118976</v>
      </c>
      <c r="AJ41" s="23"/>
    </row>
    <row r="42" spans="1:36" x14ac:dyDescent="0.25">
      <c r="A42" s="28" t="s">
        <v>24</v>
      </c>
      <c r="B42" s="39">
        <v>30.41</v>
      </c>
      <c r="C42" s="40" t="s">
        <v>28</v>
      </c>
      <c r="D42" s="41">
        <v>38.020000000000003</v>
      </c>
      <c r="E42" s="40" t="s">
        <v>28</v>
      </c>
      <c r="F42" s="41">
        <v>45.64</v>
      </c>
      <c r="G42" s="41"/>
      <c r="H42" s="84">
        <f t="shared" si="21"/>
        <v>50.204000000000001</v>
      </c>
      <c r="I42" s="23"/>
      <c r="K42" s="34">
        <f t="shared" si="22"/>
        <v>2432.8000000000002</v>
      </c>
      <c r="L42" s="3" t="s">
        <v>28</v>
      </c>
      <c r="M42" s="27">
        <f t="shared" si="23"/>
        <v>3041.6000000000004</v>
      </c>
      <c r="N42" s="35" t="s">
        <v>28</v>
      </c>
      <c r="O42" s="27">
        <f t="shared" si="24"/>
        <v>3651.2</v>
      </c>
      <c r="P42" s="27"/>
      <c r="Q42" s="85">
        <f t="shared" si="25"/>
        <v>4016.32</v>
      </c>
      <c r="R42" s="23"/>
      <c r="S42" s="27"/>
      <c r="T42" s="34">
        <f t="shared" si="26"/>
        <v>5271.0666666666666</v>
      </c>
      <c r="U42" s="35" t="s">
        <v>28</v>
      </c>
      <c r="V42" s="27">
        <f t="shared" si="27"/>
        <v>6590.1333333333341</v>
      </c>
      <c r="W42" s="35" t="s">
        <v>28</v>
      </c>
      <c r="X42" s="27">
        <f t="shared" si="28"/>
        <v>7910.9333333333334</v>
      </c>
      <c r="Y42" s="27"/>
      <c r="Z42" s="85">
        <f t="shared" si="29"/>
        <v>8702.0266666666666</v>
      </c>
      <c r="AA42" s="23"/>
      <c r="AC42" s="34">
        <f t="shared" si="30"/>
        <v>63252.800000000003</v>
      </c>
      <c r="AD42" s="35" t="s">
        <v>28</v>
      </c>
      <c r="AE42" s="27">
        <f t="shared" si="31"/>
        <v>79081.600000000006</v>
      </c>
      <c r="AF42" s="35" t="s">
        <v>28</v>
      </c>
      <c r="AG42" s="37">
        <f t="shared" si="32"/>
        <v>94931.199999999997</v>
      </c>
      <c r="AH42" s="37"/>
      <c r="AI42" s="37">
        <f t="shared" si="33"/>
        <v>104424.32000000001</v>
      </c>
      <c r="AJ42" s="23"/>
    </row>
    <row r="43" spans="1:36" x14ac:dyDescent="0.25">
      <c r="A43" s="28" t="s">
        <v>25</v>
      </c>
      <c r="B43" s="39">
        <v>30.41</v>
      </c>
      <c r="C43" s="40" t="s">
        <v>28</v>
      </c>
      <c r="D43" s="41">
        <v>38.020000000000003</v>
      </c>
      <c r="E43" s="40" t="s">
        <v>28</v>
      </c>
      <c r="F43" s="41">
        <v>45.64</v>
      </c>
      <c r="G43" s="41"/>
      <c r="H43" s="84">
        <f t="shared" si="21"/>
        <v>50.204000000000001</v>
      </c>
      <c r="I43" s="23"/>
      <c r="K43" s="34">
        <f t="shared" si="22"/>
        <v>2432.8000000000002</v>
      </c>
      <c r="L43" s="3" t="s">
        <v>28</v>
      </c>
      <c r="M43" s="27">
        <f t="shared" si="23"/>
        <v>3041.6000000000004</v>
      </c>
      <c r="N43" s="35" t="s">
        <v>28</v>
      </c>
      <c r="O43" s="27">
        <f t="shared" si="24"/>
        <v>3651.2</v>
      </c>
      <c r="P43" s="27"/>
      <c r="Q43" s="85">
        <f t="shared" si="25"/>
        <v>4016.32</v>
      </c>
      <c r="R43" s="23"/>
      <c r="S43" s="27"/>
      <c r="T43" s="34">
        <f t="shared" si="26"/>
        <v>5271.0666666666666</v>
      </c>
      <c r="U43" s="35" t="s">
        <v>28</v>
      </c>
      <c r="V43" s="27">
        <f t="shared" si="27"/>
        <v>6590.1333333333341</v>
      </c>
      <c r="W43" s="35" t="s">
        <v>28</v>
      </c>
      <c r="X43" s="27">
        <f t="shared" si="28"/>
        <v>7910.9333333333334</v>
      </c>
      <c r="Y43" s="27"/>
      <c r="Z43" s="85">
        <f t="shared" si="29"/>
        <v>8702.0266666666666</v>
      </c>
      <c r="AA43" s="23"/>
      <c r="AC43" s="34">
        <f t="shared" si="30"/>
        <v>63252.800000000003</v>
      </c>
      <c r="AD43" s="35" t="s">
        <v>28</v>
      </c>
      <c r="AE43" s="27">
        <f t="shared" si="31"/>
        <v>79081.600000000006</v>
      </c>
      <c r="AF43" s="35" t="s">
        <v>28</v>
      </c>
      <c r="AG43" s="37">
        <f t="shared" si="32"/>
        <v>94931.199999999997</v>
      </c>
      <c r="AH43" s="37"/>
      <c r="AI43" s="37">
        <f t="shared" si="33"/>
        <v>104424.32000000001</v>
      </c>
      <c r="AJ43" s="23"/>
    </row>
    <row r="44" spans="1:36" x14ac:dyDescent="0.25">
      <c r="A44" s="28" t="s">
        <v>240</v>
      </c>
      <c r="B44" s="39">
        <v>44.65</v>
      </c>
      <c r="C44" s="40" t="s">
        <v>28</v>
      </c>
      <c r="D44" s="41">
        <v>49.48</v>
      </c>
      <c r="E44" s="40" t="s">
        <v>28</v>
      </c>
      <c r="F44" s="41">
        <v>54.82</v>
      </c>
      <c r="G44" s="41"/>
      <c r="H44" s="84">
        <f t="shared" si="21"/>
        <v>60.302</v>
      </c>
      <c r="I44" s="23"/>
      <c r="K44" s="34">
        <f t="shared" si="22"/>
        <v>3572</v>
      </c>
      <c r="M44" s="27">
        <f t="shared" si="23"/>
        <v>3958.3999999999996</v>
      </c>
      <c r="N44" s="35"/>
      <c r="O44" s="27">
        <f t="shared" si="24"/>
        <v>4385.6000000000004</v>
      </c>
      <c r="P44" s="27"/>
      <c r="Q44" s="85">
        <f t="shared" si="25"/>
        <v>4824.16</v>
      </c>
      <c r="R44" s="23"/>
      <c r="S44" s="27"/>
      <c r="T44" s="34">
        <f t="shared" si="26"/>
        <v>7739.333333333333</v>
      </c>
      <c r="U44" s="35"/>
      <c r="V44" s="27">
        <f t="shared" si="27"/>
        <v>8576.5333333333328</v>
      </c>
      <c r="W44" s="35"/>
      <c r="X44" s="27">
        <f t="shared" si="28"/>
        <v>9502.1333333333332</v>
      </c>
      <c r="Y44" s="27"/>
      <c r="Z44" s="85">
        <f t="shared" si="29"/>
        <v>10452.346666666666</v>
      </c>
      <c r="AA44" s="23"/>
      <c r="AC44" s="34">
        <f t="shared" si="30"/>
        <v>92872</v>
      </c>
      <c r="AD44" s="35"/>
      <c r="AE44" s="27">
        <f t="shared" si="31"/>
        <v>102918.39999999999</v>
      </c>
      <c r="AF44" s="35"/>
      <c r="AG44" s="37">
        <f t="shared" si="32"/>
        <v>114025.60000000001</v>
      </c>
      <c r="AH44" s="37"/>
      <c r="AI44" s="37">
        <f t="shared" si="33"/>
        <v>125428.16</v>
      </c>
      <c r="AJ44" s="23"/>
    </row>
    <row r="45" spans="1:36" x14ac:dyDescent="0.25">
      <c r="A45" s="28" t="s">
        <v>26</v>
      </c>
      <c r="B45" s="39">
        <v>48.42</v>
      </c>
      <c r="C45" s="40" t="s">
        <v>28</v>
      </c>
      <c r="D45" s="41">
        <v>53.65</v>
      </c>
      <c r="E45" s="40" t="s">
        <v>28</v>
      </c>
      <c r="F45" s="41">
        <v>58.87</v>
      </c>
      <c r="G45" s="41"/>
      <c r="H45" s="84">
        <f t="shared" si="21"/>
        <v>64.757000000000005</v>
      </c>
      <c r="I45" s="23"/>
      <c r="K45" s="34">
        <f t="shared" si="22"/>
        <v>3873.6000000000004</v>
      </c>
      <c r="L45" s="3" t="s">
        <v>28</v>
      </c>
      <c r="M45" s="27">
        <f t="shared" si="23"/>
        <v>4292</v>
      </c>
      <c r="N45" s="35" t="s">
        <v>28</v>
      </c>
      <c r="O45" s="27">
        <f t="shared" si="24"/>
        <v>4709.5999999999995</v>
      </c>
      <c r="P45" s="27"/>
      <c r="Q45" s="85">
        <f t="shared" si="25"/>
        <v>5180.5600000000004</v>
      </c>
      <c r="R45" s="23"/>
      <c r="S45" s="27"/>
      <c r="T45" s="34">
        <f t="shared" si="26"/>
        <v>8392.8000000000011</v>
      </c>
      <c r="U45" s="35" t="s">
        <v>28</v>
      </c>
      <c r="V45" s="27">
        <f t="shared" si="27"/>
        <v>9299.3333333333339</v>
      </c>
      <c r="W45" s="35" t="s">
        <v>28</v>
      </c>
      <c r="X45" s="27">
        <f t="shared" si="28"/>
        <v>10204.133333333333</v>
      </c>
      <c r="Y45" s="27"/>
      <c r="Z45" s="85">
        <f t="shared" si="29"/>
        <v>11224.546666666667</v>
      </c>
      <c r="AA45" s="23"/>
      <c r="AC45" s="34">
        <f t="shared" si="30"/>
        <v>100713.60000000001</v>
      </c>
      <c r="AD45" s="35" t="s">
        <v>28</v>
      </c>
      <c r="AE45" s="27">
        <f t="shared" si="31"/>
        <v>111592</v>
      </c>
      <c r="AF45" s="35" t="s">
        <v>28</v>
      </c>
      <c r="AG45" s="37">
        <f t="shared" si="32"/>
        <v>122449.59999999999</v>
      </c>
      <c r="AH45" s="37"/>
      <c r="AI45" s="37">
        <f t="shared" si="33"/>
        <v>134694.56</v>
      </c>
      <c r="AJ45" s="23"/>
    </row>
    <row r="46" spans="1:36" x14ac:dyDescent="0.25">
      <c r="A46" s="28" t="s">
        <v>27</v>
      </c>
      <c r="B46" s="39">
        <v>34.99</v>
      </c>
      <c r="C46" s="40" t="s">
        <v>28</v>
      </c>
      <c r="D46" s="41">
        <v>38.01</v>
      </c>
      <c r="E46" s="40" t="s">
        <v>28</v>
      </c>
      <c r="F46" s="41">
        <v>42.26</v>
      </c>
      <c r="G46" s="41"/>
      <c r="H46" s="84">
        <f t="shared" si="21"/>
        <v>46.485999999999997</v>
      </c>
      <c r="I46" s="23"/>
      <c r="K46" s="34">
        <f t="shared" si="22"/>
        <v>2799.2000000000003</v>
      </c>
      <c r="L46" s="3" t="s">
        <v>28</v>
      </c>
      <c r="M46" s="27">
        <f t="shared" si="23"/>
        <v>3040.7999999999997</v>
      </c>
      <c r="N46" s="35" t="s">
        <v>28</v>
      </c>
      <c r="O46" s="27">
        <f t="shared" si="24"/>
        <v>3380.7999999999997</v>
      </c>
      <c r="P46" s="27"/>
      <c r="Q46" s="85">
        <f t="shared" si="25"/>
        <v>3718.8799999999997</v>
      </c>
      <c r="R46" s="23"/>
      <c r="S46" s="27"/>
      <c r="T46" s="34">
        <f t="shared" si="26"/>
        <v>6064.9333333333343</v>
      </c>
      <c r="U46" s="35" t="s">
        <v>28</v>
      </c>
      <c r="V46" s="27">
        <f t="shared" si="27"/>
        <v>6588.3999999999987</v>
      </c>
      <c r="W46" s="35" t="s">
        <v>28</v>
      </c>
      <c r="X46" s="27">
        <f t="shared" si="28"/>
        <v>7325.0666666666657</v>
      </c>
      <c r="Y46" s="27"/>
      <c r="Z46" s="85">
        <f t="shared" si="29"/>
        <v>8057.5733333333328</v>
      </c>
      <c r="AA46" s="23"/>
      <c r="AC46" s="34">
        <f t="shared" si="30"/>
        <v>72779.200000000012</v>
      </c>
      <c r="AD46" s="35" t="s">
        <v>28</v>
      </c>
      <c r="AE46" s="27">
        <f t="shared" si="31"/>
        <v>79060.799999999988</v>
      </c>
      <c r="AF46" s="35" t="s">
        <v>28</v>
      </c>
      <c r="AG46" s="37">
        <f t="shared" si="32"/>
        <v>87900.799999999988</v>
      </c>
      <c r="AH46" s="37"/>
      <c r="AI46" s="37">
        <f t="shared" si="33"/>
        <v>96690.87999999999</v>
      </c>
      <c r="AJ46" s="23"/>
    </row>
    <row r="47" spans="1:36" x14ac:dyDescent="0.25">
      <c r="A47" s="28" t="s">
        <v>252</v>
      </c>
      <c r="B47" s="39">
        <v>36.74</v>
      </c>
      <c r="C47" s="40" t="s">
        <v>28</v>
      </c>
      <c r="D47" s="41">
        <v>39.909999999999997</v>
      </c>
      <c r="E47" s="40" t="s">
        <v>28</v>
      </c>
      <c r="F47" s="41">
        <v>44.37</v>
      </c>
      <c r="G47" s="41"/>
      <c r="H47" s="84">
        <f t="shared" ref="H47" si="46">F47+(F47*0.1)</f>
        <v>48.806999999999995</v>
      </c>
      <c r="I47" s="23"/>
      <c r="K47" s="34">
        <f t="shared" ref="K47" si="47">B47*80</f>
        <v>2939.2000000000003</v>
      </c>
      <c r="L47" s="3" t="s">
        <v>28</v>
      </c>
      <c r="M47" s="27">
        <f t="shared" ref="M47" si="48">D47*80</f>
        <v>3192.7999999999997</v>
      </c>
      <c r="N47" s="35" t="s">
        <v>28</v>
      </c>
      <c r="O47" s="27">
        <f t="shared" ref="O47" si="49">F47*80</f>
        <v>3549.6</v>
      </c>
      <c r="P47" s="27"/>
      <c r="Q47" s="85">
        <f t="shared" ref="Q47" si="50">H47*80</f>
        <v>3904.5599999999995</v>
      </c>
      <c r="R47" s="23"/>
      <c r="S47" s="27"/>
      <c r="T47" s="34">
        <f t="shared" ref="T47" si="51">(K47*26)/12</f>
        <v>6368.2666666666673</v>
      </c>
      <c r="U47" s="35" t="s">
        <v>28</v>
      </c>
      <c r="V47" s="27">
        <f t="shared" ref="V47" si="52">(M47*26)/12</f>
        <v>6917.7333333333327</v>
      </c>
      <c r="W47" s="35" t="s">
        <v>28</v>
      </c>
      <c r="X47" s="27">
        <f t="shared" ref="X47" si="53">(O47*26)/12</f>
        <v>7690.7999999999993</v>
      </c>
      <c r="Y47" s="27"/>
      <c r="Z47" s="85">
        <f t="shared" ref="Z47" si="54">(Q47*26)/12</f>
        <v>8459.8799999999992</v>
      </c>
      <c r="AA47" s="23"/>
      <c r="AC47" s="34">
        <f t="shared" ref="AC47" si="55">K47*26</f>
        <v>76419.200000000012</v>
      </c>
      <c r="AD47" s="35" t="s">
        <v>28</v>
      </c>
      <c r="AE47" s="27">
        <f t="shared" ref="AE47" si="56">M47*26</f>
        <v>83012.799999999988</v>
      </c>
      <c r="AF47" s="35" t="s">
        <v>28</v>
      </c>
      <c r="AG47" s="37">
        <f t="shared" ref="AG47" si="57">O47*26</f>
        <v>92289.599999999991</v>
      </c>
      <c r="AH47" s="37"/>
      <c r="AI47" s="37">
        <f t="shared" ref="AI47" si="58">Q47*26</f>
        <v>101518.55999999998</v>
      </c>
      <c r="AJ47" s="23"/>
    </row>
    <row r="48" spans="1:36" ht="14.1" customHeight="1" x14ac:dyDescent="0.25">
      <c r="A48" s="43"/>
      <c r="B48" s="44"/>
      <c r="C48" s="45"/>
      <c r="D48" s="45"/>
      <c r="E48" s="46"/>
      <c r="F48" s="45"/>
      <c r="G48" s="45"/>
      <c r="H48" s="80"/>
      <c r="I48" s="23"/>
      <c r="K48" s="47"/>
      <c r="L48" s="46"/>
      <c r="M48" s="48"/>
      <c r="N48" s="49"/>
      <c r="O48" s="48"/>
      <c r="P48" s="48"/>
      <c r="Q48" s="83"/>
      <c r="R48" s="23"/>
      <c r="S48" s="27"/>
      <c r="T48" s="47"/>
      <c r="U48" s="49"/>
      <c r="V48" s="48"/>
      <c r="W48" s="49"/>
      <c r="X48" s="48"/>
      <c r="Y48" s="48"/>
      <c r="Z48" s="83"/>
      <c r="AA48" s="23"/>
      <c r="AC48" s="47"/>
      <c r="AD48" s="49"/>
      <c r="AE48" s="48"/>
      <c r="AF48" s="49"/>
      <c r="AG48" s="48"/>
      <c r="AH48" s="48"/>
      <c r="AI48" s="83"/>
      <c r="AJ48" s="23"/>
    </row>
    <row r="49" spans="1:36" s="21" customFormat="1" ht="14.1" customHeight="1" x14ac:dyDescent="0.25">
      <c r="A49" s="51" t="s">
        <v>236</v>
      </c>
      <c r="B49" s="20"/>
      <c r="E49" s="22"/>
      <c r="H49" s="80"/>
      <c r="I49" s="23"/>
      <c r="J49" s="2"/>
      <c r="K49" s="24"/>
      <c r="L49" s="22"/>
      <c r="M49" s="25"/>
      <c r="N49" s="26"/>
      <c r="O49" s="25"/>
      <c r="P49" s="25"/>
      <c r="Q49" s="80"/>
      <c r="R49" s="23"/>
      <c r="S49" s="27"/>
      <c r="T49" s="24"/>
      <c r="U49" s="26"/>
      <c r="V49" s="25"/>
      <c r="W49" s="26"/>
      <c r="X49" s="25"/>
      <c r="Y49" s="25"/>
      <c r="Z49" s="80"/>
      <c r="AA49" s="23"/>
      <c r="AC49" s="24"/>
      <c r="AD49" s="26"/>
      <c r="AE49" s="25"/>
      <c r="AF49" s="26"/>
      <c r="AG49" s="25"/>
      <c r="AH49" s="25"/>
      <c r="AI49" s="83"/>
      <c r="AJ49" s="50"/>
    </row>
    <row r="50" spans="1:36" x14ac:dyDescent="0.25">
      <c r="A50" s="28" t="s">
        <v>32</v>
      </c>
      <c r="B50" s="39">
        <v>15.555</v>
      </c>
      <c r="C50" s="40">
        <v>16.330200000000001</v>
      </c>
      <c r="D50" s="41">
        <v>17.1462</v>
      </c>
      <c r="E50" s="40">
        <v>18.003</v>
      </c>
      <c r="F50" s="41">
        <v>18.900600000000001</v>
      </c>
      <c r="G50" s="41"/>
      <c r="H50" s="80"/>
      <c r="I50" s="23"/>
      <c r="K50" s="34">
        <f t="shared" ref="K50:K86" si="59">B50*80</f>
        <v>1244.4000000000001</v>
      </c>
      <c r="L50" s="27">
        <f t="shared" ref="L50:L86" si="60">C50*80</f>
        <v>1306.4160000000002</v>
      </c>
      <c r="M50" s="27">
        <f t="shared" ref="M50:M86" si="61">D50*80</f>
        <v>1371.6959999999999</v>
      </c>
      <c r="N50" s="27">
        <f t="shared" ref="N50:N86" si="62">E50*80</f>
        <v>1440.24</v>
      </c>
      <c r="O50" s="27">
        <f t="shared" ref="O50:O86" si="63">F50*80</f>
        <v>1512.048</v>
      </c>
      <c r="P50" s="27"/>
      <c r="Q50" s="80"/>
      <c r="R50" s="23"/>
      <c r="T50" s="34">
        <f t="shared" ref="T50:T86" si="64">(K50*26)/12</f>
        <v>2696.2000000000003</v>
      </c>
      <c r="U50" s="27">
        <f t="shared" ref="U50:U86" si="65">(L50*26)/12</f>
        <v>2830.5680000000007</v>
      </c>
      <c r="V50" s="27">
        <f t="shared" ref="V50:V86" si="66">(M50*26)/12</f>
        <v>2972.0079999999998</v>
      </c>
      <c r="W50" s="27">
        <f t="shared" ref="W50:W86" si="67">(N50*26)/12</f>
        <v>3120.52</v>
      </c>
      <c r="X50" s="27">
        <f t="shared" ref="X50:X86" si="68">(O50*26)/12</f>
        <v>3276.1039999999998</v>
      </c>
      <c r="Y50" s="27"/>
      <c r="Z50" s="80"/>
      <c r="AA50" s="23"/>
      <c r="AC50" s="34">
        <f t="shared" ref="AC50:AC86" si="69">K50*26</f>
        <v>32354.400000000001</v>
      </c>
      <c r="AD50" s="27">
        <f t="shared" ref="AD50:AD86" si="70">L50*26</f>
        <v>33966.816000000006</v>
      </c>
      <c r="AE50" s="27">
        <f t="shared" ref="AE50:AE86" si="71">M50*26</f>
        <v>35664.095999999998</v>
      </c>
      <c r="AF50" s="27">
        <f t="shared" ref="AF50:AF86" si="72">N50*26</f>
        <v>37446.239999999998</v>
      </c>
      <c r="AG50" s="37">
        <f t="shared" ref="AG50:AG86" si="73">O50*26</f>
        <v>39313.248</v>
      </c>
      <c r="AH50" s="37"/>
      <c r="AI50" s="83"/>
      <c r="AJ50" s="50"/>
    </row>
    <row r="51" spans="1:36" x14ac:dyDescent="0.25">
      <c r="A51" s="28" t="s">
        <v>33</v>
      </c>
      <c r="B51" s="39">
        <v>17.554200000000002</v>
      </c>
      <c r="C51" s="40">
        <v>18.4314</v>
      </c>
      <c r="D51" s="41">
        <v>19.349399999999999</v>
      </c>
      <c r="E51" s="40">
        <v>20.3184</v>
      </c>
      <c r="F51" s="41">
        <v>21.328199999999999</v>
      </c>
      <c r="G51" s="41"/>
      <c r="H51" s="80"/>
      <c r="I51" s="23"/>
      <c r="K51" s="34">
        <f t="shared" si="59"/>
        <v>1404.3360000000002</v>
      </c>
      <c r="L51" s="27">
        <f t="shared" si="60"/>
        <v>1474.5119999999999</v>
      </c>
      <c r="M51" s="27">
        <f t="shared" si="61"/>
        <v>1547.952</v>
      </c>
      <c r="N51" s="27">
        <f t="shared" si="62"/>
        <v>1625.472</v>
      </c>
      <c r="O51" s="27">
        <f t="shared" si="63"/>
        <v>1706.2559999999999</v>
      </c>
      <c r="P51" s="27"/>
      <c r="Q51" s="80"/>
      <c r="R51" s="23"/>
      <c r="T51" s="34">
        <f t="shared" si="64"/>
        <v>3042.7280000000005</v>
      </c>
      <c r="U51" s="27">
        <f t="shared" si="65"/>
        <v>3194.7759999999998</v>
      </c>
      <c r="V51" s="27">
        <f t="shared" si="66"/>
        <v>3353.8960000000002</v>
      </c>
      <c r="W51" s="27">
        <f t="shared" si="67"/>
        <v>3521.8559999999998</v>
      </c>
      <c r="X51" s="27">
        <f t="shared" si="68"/>
        <v>3696.8879999999995</v>
      </c>
      <c r="Y51" s="27"/>
      <c r="Z51" s="80"/>
      <c r="AA51" s="23"/>
      <c r="AC51" s="34">
        <f t="shared" si="69"/>
        <v>36512.736000000004</v>
      </c>
      <c r="AD51" s="27">
        <f t="shared" si="70"/>
        <v>38337.311999999998</v>
      </c>
      <c r="AE51" s="27">
        <f t="shared" si="71"/>
        <v>40246.752</v>
      </c>
      <c r="AF51" s="27">
        <f t="shared" si="72"/>
        <v>42262.271999999997</v>
      </c>
      <c r="AG51" s="37">
        <f t="shared" si="73"/>
        <v>44362.655999999995</v>
      </c>
      <c r="AH51" s="37"/>
      <c r="AI51" s="83"/>
      <c r="AJ51" s="50"/>
    </row>
    <row r="52" spans="1:36" x14ac:dyDescent="0.25">
      <c r="A52" s="28" t="s">
        <v>34</v>
      </c>
      <c r="B52" s="39">
        <v>19.308599999999998</v>
      </c>
      <c r="C52" s="40">
        <v>20.2776</v>
      </c>
      <c r="D52" s="41">
        <v>21.297599999999999</v>
      </c>
      <c r="E52" s="40">
        <v>22.358400000000003</v>
      </c>
      <c r="F52" s="41">
        <v>23.470200000000002</v>
      </c>
      <c r="G52" s="41"/>
      <c r="H52" s="80"/>
      <c r="I52" s="23"/>
      <c r="K52" s="34">
        <f t="shared" si="59"/>
        <v>1544.6879999999999</v>
      </c>
      <c r="L52" s="27">
        <f t="shared" si="60"/>
        <v>1622.2080000000001</v>
      </c>
      <c r="M52" s="27">
        <f t="shared" si="61"/>
        <v>1703.808</v>
      </c>
      <c r="N52" s="27">
        <f t="shared" si="62"/>
        <v>1788.6720000000003</v>
      </c>
      <c r="O52" s="27">
        <f t="shared" si="63"/>
        <v>1877.6160000000002</v>
      </c>
      <c r="P52" s="27"/>
      <c r="Q52" s="80"/>
      <c r="R52" s="23"/>
      <c r="T52" s="34">
        <f t="shared" si="64"/>
        <v>3346.8240000000001</v>
      </c>
      <c r="U52" s="27">
        <f t="shared" si="65"/>
        <v>3514.7840000000001</v>
      </c>
      <c r="V52" s="27">
        <f t="shared" si="66"/>
        <v>3691.5840000000003</v>
      </c>
      <c r="W52" s="27">
        <f t="shared" si="67"/>
        <v>3875.4560000000006</v>
      </c>
      <c r="X52" s="27">
        <f t="shared" si="68"/>
        <v>4068.1680000000001</v>
      </c>
      <c r="Y52" s="27"/>
      <c r="Z52" s="80"/>
      <c r="AA52" s="23"/>
      <c r="AC52" s="34">
        <f t="shared" si="69"/>
        <v>40161.887999999999</v>
      </c>
      <c r="AD52" s="27">
        <f t="shared" si="70"/>
        <v>42177.408000000003</v>
      </c>
      <c r="AE52" s="27">
        <f t="shared" si="71"/>
        <v>44299.008000000002</v>
      </c>
      <c r="AF52" s="27">
        <f t="shared" si="72"/>
        <v>46505.472000000009</v>
      </c>
      <c r="AG52" s="37">
        <f t="shared" si="73"/>
        <v>48818.016000000003</v>
      </c>
      <c r="AH52" s="37"/>
      <c r="AI52" s="83"/>
      <c r="AJ52" s="50"/>
    </row>
    <row r="53" spans="1:36" x14ac:dyDescent="0.25">
      <c r="A53" s="28" t="s">
        <v>214</v>
      </c>
      <c r="B53" s="39">
        <v>18.614999999999998</v>
      </c>
      <c r="C53" s="40">
        <v>19.553400000000003</v>
      </c>
      <c r="D53" s="41">
        <v>20.5122</v>
      </c>
      <c r="E53" s="40">
        <v>21.542400000000001</v>
      </c>
      <c r="F53" s="41">
        <v>22.613400000000002</v>
      </c>
      <c r="G53" s="41"/>
      <c r="H53" s="80"/>
      <c r="I53" s="53">
        <v>26.75</v>
      </c>
      <c r="K53" s="34">
        <f t="shared" si="59"/>
        <v>1489.1999999999998</v>
      </c>
      <c r="L53" s="27">
        <f t="shared" si="60"/>
        <v>1564.2720000000004</v>
      </c>
      <c r="M53" s="27">
        <f t="shared" si="61"/>
        <v>1640.9760000000001</v>
      </c>
      <c r="N53" s="27">
        <f t="shared" si="62"/>
        <v>1723.3920000000001</v>
      </c>
      <c r="O53" s="27">
        <f t="shared" si="63"/>
        <v>1809.0720000000001</v>
      </c>
      <c r="P53" s="27"/>
      <c r="Q53" s="80"/>
      <c r="R53" s="54">
        <f>I53*80</f>
        <v>2140</v>
      </c>
      <c r="T53" s="34">
        <f t="shared" si="64"/>
        <v>3226.6</v>
      </c>
      <c r="U53" s="27">
        <f t="shared" si="65"/>
        <v>3389.2560000000008</v>
      </c>
      <c r="V53" s="27">
        <f t="shared" si="66"/>
        <v>3555.4480000000003</v>
      </c>
      <c r="W53" s="27">
        <f t="shared" si="67"/>
        <v>3734.0160000000001</v>
      </c>
      <c r="X53" s="27">
        <f t="shared" si="68"/>
        <v>3919.6560000000004</v>
      </c>
      <c r="Y53" s="27"/>
      <c r="Z53" s="80"/>
      <c r="AA53" s="55">
        <f t="shared" ref="AA53" si="74">(R53*26)/12</f>
        <v>4636.666666666667</v>
      </c>
      <c r="AC53" s="34">
        <f t="shared" si="69"/>
        <v>38719.199999999997</v>
      </c>
      <c r="AD53" s="27">
        <f t="shared" si="70"/>
        <v>40671.072000000007</v>
      </c>
      <c r="AE53" s="27">
        <f t="shared" si="71"/>
        <v>42665.376000000004</v>
      </c>
      <c r="AF53" s="27">
        <f t="shared" si="72"/>
        <v>44808.192000000003</v>
      </c>
      <c r="AG53" s="37">
        <f t="shared" si="73"/>
        <v>47035.872000000003</v>
      </c>
      <c r="AH53" s="37"/>
      <c r="AI53" s="83"/>
      <c r="AJ53" s="54">
        <f t="shared" ref="AJ53" si="75">R53*26</f>
        <v>55640</v>
      </c>
    </row>
    <row r="54" spans="1:36" x14ac:dyDescent="0.25">
      <c r="A54" s="28" t="s">
        <v>36</v>
      </c>
      <c r="B54" s="39">
        <v>22.593</v>
      </c>
      <c r="C54" s="40">
        <v>23.725200000000001</v>
      </c>
      <c r="D54" s="41">
        <v>24.918600000000001</v>
      </c>
      <c r="E54" s="40">
        <v>26.152799999999999</v>
      </c>
      <c r="F54" s="41">
        <v>27.468599999999999</v>
      </c>
      <c r="G54" s="41"/>
      <c r="H54" s="80"/>
      <c r="I54" s="23"/>
      <c r="K54" s="34">
        <f t="shared" si="59"/>
        <v>1807.44</v>
      </c>
      <c r="L54" s="27">
        <f t="shared" si="60"/>
        <v>1898.0160000000001</v>
      </c>
      <c r="M54" s="27">
        <f t="shared" si="61"/>
        <v>1993.4880000000001</v>
      </c>
      <c r="N54" s="27">
        <f t="shared" si="62"/>
        <v>2092.2240000000002</v>
      </c>
      <c r="O54" s="27">
        <f t="shared" si="63"/>
        <v>2197.4879999999998</v>
      </c>
      <c r="P54" s="27"/>
      <c r="Q54" s="80"/>
      <c r="R54" s="23"/>
      <c r="T54" s="34">
        <f t="shared" si="64"/>
        <v>3916.1200000000003</v>
      </c>
      <c r="U54" s="27">
        <f t="shared" si="65"/>
        <v>4112.3680000000004</v>
      </c>
      <c r="V54" s="27">
        <f t="shared" si="66"/>
        <v>4319.2240000000002</v>
      </c>
      <c r="W54" s="27">
        <f t="shared" si="67"/>
        <v>4533.152000000001</v>
      </c>
      <c r="X54" s="27">
        <f t="shared" si="68"/>
        <v>4761.2239999999993</v>
      </c>
      <c r="Y54" s="27"/>
      <c r="Z54" s="80"/>
      <c r="AA54" s="23"/>
      <c r="AC54" s="34">
        <f t="shared" si="69"/>
        <v>46993.440000000002</v>
      </c>
      <c r="AD54" s="27">
        <f t="shared" si="70"/>
        <v>49348.416000000005</v>
      </c>
      <c r="AE54" s="27">
        <f t="shared" si="71"/>
        <v>51830.688000000002</v>
      </c>
      <c r="AF54" s="27">
        <f t="shared" si="72"/>
        <v>54397.824000000008</v>
      </c>
      <c r="AG54" s="37">
        <f t="shared" si="73"/>
        <v>57134.687999999995</v>
      </c>
      <c r="AH54" s="37"/>
      <c r="AI54" s="83"/>
      <c r="AJ54" s="50"/>
    </row>
    <row r="55" spans="1:36" x14ac:dyDescent="0.25">
      <c r="A55" s="28" t="s">
        <v>242</v>
      </c>
      <c r="B55" s="39">
        <v>19.012800000000002</v>
      </c>
      <c r="C55" s="40">
        <v>19.961400000000001</v>
      </c>
      <c r="D55" s="41">
        <v>20.961000000000002</v>
      </c>
      <c r="E55" s="40">
        <v>22.0014</v>
      </c>
      <c r="F55" s="41">
        <v>23.102999999999998</v>
      </c>
      <c r="G55" s="41"/>
      <c r="H55" s="80"/>
      <c r="I55" s="23"/>
      <c r="K55" s="34">
        <f t="shared" si="59"/>
        <v>1521.0240000000001</v>
      </c>
      <c r="L55" s="27">
        <f t="shared" si="60"/>
        <v>1596.912</v>
      </c>
      <c r="M55" s="27">
        <f t="shared" si="61"/>
        <v>1676.88</v>
      </c>
      <c r="N55" s="27">
        <f t="shared" si="62"/>
        <v>1760.1120000000001</v>
      </c>
      <c r="O55" s="27">
        <f t="shared" si="63"/>
        <v>1848.2399999999998</v>
      </c>
      <c r="P55" s="27"/>
      <c r="Q55" s="80"/>
      <c r="R55" s="23"/>
      <c r="T55" s="34">
        <f t="shared" si="64"/>
        <v>3295.5520000000001</v>
      </c>
      <c r="U55" s="27">
        <f t="shared" si="65"/>
        <v>3459.9760000000001</v>
      </c>
      <c r="V55" s="27">
        <f t="shared" si="66"/>
        <v>3633.2400000000002</v>
      </c>
      <c r="W55" s="27">
        <f t="shared" si="67"/>
        <v>3813.5760000000005</v>
      </c>
      <c r="X55" s="27">
        <f t="shared" si="68"/>
        <v>4004.5199999999991</v>
      </c>
      <c r="Y55" s="27"/>
      <c r="Z55" s="80"/>
      <c r="AA55" s="23"/>
      <c r="AC55" s="34">
        <f t="shared" si="69"/>
        <v>39546.624000000003</v>
      </c>
      <c r="AD55" s="27">
        <f t="shared" si="70"/>
        <v>41519.712</v>
      </c>
      <c r="AE55" s="27">
        <f t="shared" si="71"/>
        <v>43598.880000000005</v>
      </c>
      <c r="AF55" s="27">
        <f t="shared" si="72"/>
        <v>45762.912000000004</v>
      </c>
      <c r="AG55" s="37">
        <f t="shared" si="73"/>
        <v>48054.239999999991</v>
      </c>
      <c r="AH55" s="37"/>
      <c r="AI55" s="83"/>
      <c r="AJ55" s="50"/>
    </row>
    <row r="56" spans="1:36" x14ac:dyDescent="0.25">
      <c r="A56" s="28" t="s">
        <v>244</v>
      </c>
      <c r="B56" s="39">
        <v>20.91</v>
      </c>
      <c r="C56" s="40">
        <v>21.96</v>
      </c>
      <c r="D56" s="41">
        <v>23.06</v>
      </c>
      <c r="E56" s="40">
        <v>24.2</v>
      </c>
      <c r="F56" s="41">
        <v>25.41</v>
      </c>
      <c r="G56" s="41"/>
      <c r="H56" s="80"/>
      <c r="I56" s="23"/>
      <c r="K56" s="34">
        <f t="shared" si="59"/>
        <v>1672.8</v>
      </c>
      <c r="L56" s="27">
        <f t="shared" si="60"/>
        <v>1756.8000000000002</v>
      </c>
      <c r="M56" s="27">
        <f t="shared" si="61"/>
        <v>1844.8</v>
      </c>
      <c r="N56" s="27">
        <f t="shared" si="62"/>
        <v>1936</v>
      </c>
      <c r="O56" s="27">
        <f t="shared" si="63"/>
        <v>2032.8</v>
      </c>
      <c r="P56" s="27"/>
      <c r="Q56" s="80"/>
      <c r="R56" s="23"/>
      <c r="T56" s="34">
        <f t="shared" si="64"/>
        <v>3624.3999999999996</v>
      </c>
      <c r="U56" s="27">
        <f t="shared" si="65"/>
        <v>3806.4</v>
      </c>
      <c r="V56" s="27">
        <f t="shared" si="66"/>
        <v>3997.0666666666662</v>
      </c>
      <c r="W56" s="27">
        <f t="shared" si="67"/>
        <v>4194.666666666667</v>
      </c>
      <c r="X56" s="27">
        <f t="shared" si="68"/>
        <v>4404.3999999999996</v>
      </c>
      <c r="Y56" s="27"/>
      <c r="Z56" s="80"/>
      <c r="AA56" s="23"/>
      <c r="AC56" s="34">
        <f t="shared" si="69"/>
        <v>43492.799999999996</v>
      </c>
      <c r="AD56" s="27">
        <f t="shared" si="70"/>
        <v>45676.800000000003</v>
      </c>
      <c r="AE56" s="27">
        <f t="shared" si="71"/>
        <v>47964.799999999996</v>
      </c>
      <c r="AF56" s="27">
        <f t="shared" si="72"/>
        <v>50336</v>
      </c>
      <c r="AG56" s="37">
        <f t="shared" si="73"/>
        <v>52852.799999999996</v>
      </c>
      <c r="AH56" s="37"/>
      <c r="AI56" s="83"/>
      <c r="AJ56" s="50"/>
    </row>
    <row r="57" spans="1:36" x14ac:dyDescent="0.25">
      <c r="A57" s="28" t="s">
        <v>38</v>
      </c>
      <c r="B57" s="39">
        <v>22.593</v>
      </c>
      <c r="C57" s="40">
        <v>23.725200000000001</v>
      </c>
      <c r="D57" s="41">
        <v>24.918600000000001</v>
      </c>
      <c r="E57" s="40">
        <v>26.152799999999999</v>
      </c>
      <c r="F57" s="41">
        <v>27.468599999999999</v>
      </c>
      <c r="G57" s="41"/>
      <c r="H57" s="80"/>
      <c r="I57" s="23"/>
      <c r="K57" s="34">
        <f t="shared" si="59"/>
        <v>1807.44</v>
      </c>
      <c r="L57" s="27">
        <f t="shared" si="60"/>
        <v>1898.0160000000001</v>
      </c>
      <c r="M57" s="27">
        <f t="shared" si="61"/>
        <v>1993.4880000000001</v>
      </c>
      <c r="N57" s="27">
        <f t="shared" si="62"/>
        <v>2092.2240000000002</v>
      </c>
      <c r="O57" s="27">
        <f t="shared" si="63"/>
        <v>2197.4879999999998</v>
      </c>
      <c r="P57" s="27"/>
      <c r="Q57" s="80"/>
      <c r="R57" s="23"/>
      <c r="T57" s="34">
        <f t="shared" si="64"/>
        <v>3916.1200000000003</v>
      </c>
      <c r="U57" s="27">
        <f t="shared" si="65"/>
        <v>4112.3680000000004</v>
      </c>
      <c r="V57" s="27">
        <f t="shared" si="66"/>
        <v>4319.2240000000002</v>
      </c>
      <c r="W57" s="27">
        <f t="shared" si="67"/>
        <v>4533.152000000001</v>
      </c>
      <c r="X57" s="27">
        <f t="shared" si="68"/>
        <v>4761.2239999999993</v>
      </c>
      <c r="Y57" s="27"/>
      <c r="Z57" s="80"/>
      <c r="AA57" s="23"/>
      <c r="AC57" s="34">
        <f t="shared" si="69"/>
        <v>46993.440000000002</v>
      </c>
      <c r="AD57" s="27">
        <f t="shared" si="70"/>
        <v>49348.416000000005</v>
      </c>
      <c r="AE57" s="27">
        <f t="shared" si="71"/>
        <v>51830.688000000002</v>
      </c>
      <c r="AF57" s="27">
        <f t="shared" si="72"/>
        <v>54397.824000000008</v>
      </c>
      <c r="AG57" s="37">
        <f t="shared" si="73"/>
        <v>57134.687999999995</v>
      </c>
      <c r="AH57" s="37"/>
      <c r="AI57" s="83"/>
      <c r="AJ57" s="50"/>
    </row>
    <row r="58" spans="1:36" x14ac:dyDescent="0.25">
      <c r="A58" s="28" t="s">
        <v>39</v>
      </c>
      <c r="B58" s="39">
        <v>22.847999999999999</v>
      </c>
      <c r="C58" s="40">
        <v>23.9802</v>
      </c>
      <c r="D58" s="41">
        <v>25.183800000000002</v>
      </c>
      <c r="E58" s="40">
        <v>26.448599999999999</v>
      </c>
      <c r="F58" s="41">
        <v>27.764399999999998</v>
      </c>
      <c r="G58" s="41"/>
      <c r="H58" s="80"/>
      <c r="I58" s="23"/>
      <c r="K58" s="34">
        <f t="shared" si="59"/>
        <v>1827.84</v>
      </c>
      <c r="L58" s="27">
        <f t="shared" si="60"/>
        <v>1918.4159999999999</v>
      </c>
      <c r="M58" s="27">
        <f t="shared" si="61"/>
        <v>2014.7040000000002</v>
      </c>
      <c r="N58" s="27">
        <f t="shared" si="62"/>
        <v>2115.8879999999999</v>
      </c>
      <c r="O58" s="27">
        <f t="shared" si="63"/>
        <v>2221.152</v>
      </c>
      <c r="P58" s="27"/>
      <c r="Q58" s="80"/>
      <c r="R58" s="23"/>
      <c r="T58" s="34">
        <f t="shared" si="64"/>
        <v>3960.3199999999997</v>
      </c>
      <c r="U58" s="27">
        <f t="shared" si="65"/>
        <v>4156.5680000000002</v>
      </c>
      <c r="V58" s="27">
        <f t="shared" si="66"/>
        <v>4365.192</v>
      </c>
      <c r="W58" s="27">
        <f t="shared" si="67"/>
        <v>4584.424</v>
      </c>
      <c r="X58" s="27">
        <f t="shared" si="68"/>
        <v>4812.4960000000001</v>
      </c>
      <c r="Y58" s="27"/>
      <c r="Z58" s="80"/>
      <c r="AA58" s="23"/>
      <c r="AC58" s="34">
        <f t="shared" si="69"/>
        <v>47523.839999999997</v>
      </c>
      <c r="AD58" s="27">
        <f t="shared" si="70"/>
        <v>49878.815999999999</v>
      </c>
      <c r="AE58" s="27">
        <f t="shared" si="71"/>
        <v>52382.304000000004</v>
      </c>
      <c r="AF58" s="27">
        <f t="shared" si="72"/>
        <v>55013.087999999996</v>
      </c>
      <c r="AG58" s="37">
        <f t="shared" si="73"/>
        <v>57749.952000000005</v>
      </c>
      <c r="AH58" s="37"/>
      <c r="AI58" s="83"/>
      <c r="AJ58" s="50"/>
    </row>
    <row r="59" spans="1:36" x14ac:dyDescent="0.25">
      <c r="A59" s="28" t="s">
        <v>40</v>
      </c>
      <c r="B59" s="39">
        <v>25.112400000000001</v>
      </c>
      <c r="C59" s="40">
        <v>26.377199999999998</v>
      </c>
      <c r="D59" s="41">
        <v>27.692999999999998</v>
      </c>
      <c r="E59" s="40">
        <v>29.07</v>
      </c>
      <c r="F59" s="41">
        <v>30.528600000000001</v>
      </c>
      <c r="G59" s="41"/>
      <c r="H59" s="80"/>
      <c r="I59" s="23"/>
      <c r="K59" s="34">
        <f t="shared" si="59"/>
        <v>2008.9920000000002</v>
      </c>
      <c r="L59" s="27">
        <f t="shared" si="60"/>
        <v>2110.1759999999999</v>
      </c>
      <c r="M59" s="27">
        <f t="shared" si="61"/>
        <v>2215.4399999999996</v>
      </c>
      <c r="N59" s="27">
        <f t="shared" si="62"/>
        <v>2325.6</v>
      </c>
      <c r="O59" s="27">
        <f t="shared" si="63"/>
        <v>2442.288</v>
      </c>
      <c r="P59" s="27"/>
      <c r="Q59" s="80"/>
      <c r="R59" s="23"/>
      <c r="T59" s="34">
        <f t="shared" si="64"/>
        <v>4352.8159999999998</v>
      </c>
      <c r="U59" s="27">
        <f t="shared" si="65"/>
        <v>4572.0479999999998</v>
      </c>
      <c r="V59" s="27">
        <f t="shared" si="66"/>
        <v>4800.119999999999</v>
      </c>
      <c r="W59" s="27">
        <f t="shared" si="67"/>
        <v>5038.8</v>
      </c>
      <c r="X59" s="27">
        <f t="shared" si="68"/>
        <v>5291.6239999999998</v>
      </c>
      <c r="Y59" s="27"/>
      <c r="Z59" s="80"/>
      <c r="AA59" s="23"/>
      <c r="AC59" s="34">
        <f t="shared" si="69"/>
        <v>52233.792000000001</v>
      </c>
      <c r="AD59" s="27">
        <f t="shared" si="70"/>
        <v>54864.576000000001</v>
      </c>
      <c r="AE59" s="27">
        <f t="shared" si="71"/>
        <v>57601.439999999988</v>
      </c>
      <c r="AF59" s="27">
        <f t="shared" si="72"/>
        <v>60465.599999999999</v>
      </c>
      <c r="AG59" s="37">
        <f t="shared" si="73"/>
        <v>63499.487999999998</v>
      </c>
      <c r="AH59" s="37"/>
      <c r="AI59" s="83"/>
      <c r="AJ59" s="50"/>
    </row>
    <row r="60" spans="1:36" x14ac:dyDescent="0.25">
      <c r="A60" s="28" t="s">
        <v>41</v>
      </c>
      <c r="B60" s="39">
        <v>24.653400000000001</v>
      </c>
      <c r="C60" s="40">
        <v>25.877400000000002</v>
      </c>
      <c r="D60" s="41">
        <v>27.172800000000002</v>
      </c>
      <c r="E60" s="40">
        <v>28.5396</v>
      </c>
      <c r="F60" s="41">
        <v>29.967599999999997</v>
      </c>
      <c r="G60" s="41"/>
      <c r="H60" s="80"/>
      <c r="I60" s="23"/>
      <c r="K60" s="34">
        <f t="shared" si="59"/>
        <v>1972.2720000000002</v>
      </c>
      <c r="L60" s="27">
        <f t="shared" si="60"/>
        <v>2070.192</v>
      </c>
      <c r="M60" s="27">
        <f t="shared" si="61"/>
        <v>2173.8240000000001</v>
      </c>
      <c r="N60" s="27">
        <f t="shared" si="62"/>
        <v>2283.1680000000001</v>
      </c>
      <c r="O60" s="27">
        <f t="shared" si="63"/>
        <v>2397.4079999999999</v>
      </c>
      <c r="P60" s="27"/>
      <c r="Q60" s="80"/>
      <c r="R60" s="23"/>
      <c r="T60" s="34">
        <f t="shared" si="64"/>
        <v>4273.2560000000003</v>
      </c>
      <c r="U60" s="27">
        <f t="shared" si="65"/>
        <v>4485.4160000000002</v>
      </c>
      <c r="V60" s="27">
        <f t="shared" si="66"/>
        <v>4709.9520000000002</v>
      </c>
      <c r="W60" s="27">
        <f t="shared" si="67"/>
        <v>4946.8640000000005</v>
      </c>
      <c r="X60" s="27">
        <f t="shared" si="68"/>
        <v>5194.384</v>
      </c>
      <c r="Y60" s="27"/>
      <c r="Z60" s="80"/>
      <c r="AA60" s="23"/>
      <c r="AC60" s="34">
        <f t="shared" si="69"/>
        <v>51279.072000000007</v>
      </c>
      <c r="AD60" s="27">
        <f t="shared" si="70"/>
        <v>53824.991999999998</v>
      </c>
      <c r="AE60" s="27">
        <f t="shared" si="71"/>
        <v>56519.423999999999</v>
      </c>
      <c r="AF60" s="27">
        <f t="shared" si="72"/>
        <v>59362.368000000002</v>
      </c>
      <c r="AG60" s="37">
        <f t="shared" si="73"/>
        <v>62332.608</v>
      </c>
      <c r="AH60" s="37"/>
      <c r="AI60" s="83"/>
      <c r="AJ60" s="50"/>
    </row>
    <row r="61" spans="1:36" x14ac:dyDescent="0.25">
      <c r="A61" s="28" t="s">
        <v>233</v>
      </c>
      <c r="B61" s="39">
        <v>24.837</v>
      </c>
      <c r="C61" s="40">
        <v>26.071199999999997</v>
      </c>
      <c r="D61" s="41">
        <v>27.387</v>
      </c>
      <c r="E61" s="40">
        <v>28.743600000000001</v>
      </c>
      <c r="F61" s="41">
        <v>30.171599999999998</v>
      </c>
      <c r="G61" s="41"/>
      <c r="H61" s="80"/>
      <c r="I61" s="23"/>
      <c r="K61" s="34">
        <f t="shared" si="59"/>
        <v>1986.96</v>
      </c>
      <c r="L61" s="27">
        <f t="shared" si="60"/>
        <v>2085.6959999999999</v>
      </c>
      <c r="M61" s="27">
        <f t="shared" si="61"/>
        <v>2190.96</v>
      </c>
      <c r="N61" s="27">
        <f t="shared" si="62"/>
        <v>2299.4880000000003</v>
      </c>
      <c r="O61" s="27">
        <f t="shared" si="63"/>
        <v>2413.7280000000001</v>
      </c>
      <c r="P61" s="27"/>
      <c r="Q61" s="80"/>
      <c r="R61" s="23"/>
      <c r="T61" s="34">
        <f t="shared" si="64"/>
        <v>4305.08</v>
      </c>
      <c r="U61" s="27">
        <f t="shared" si="65"/>
        <v>4519.0079999999998</v>
      </c>
      <c r="V61" s="27">
        <f t="shared" si="66"/>
        <v>4747.08</v>
      </c>
      <c r="W61" s="27">
        <f t="shared" si="67"/>
        <v>4982.2240000000011</v>
      </c>
      <c r="X61" s="27">
        <f t="shared" si="68"/>
        <v>5229.7439999999997</v>
      </c>
      <c r="Y61" s="27"/>
      <c r="Z61" s="80"/>
      <c r="AA61" s="23"/>
      <c r="AC61" s="34">
        <f t="shared" si="69"/>
        <v>51660.959999999999</v>
      </c>
      <c r="AD61" s="27">
        <f t="shared" si="70"/>
        <v>54228.095999999998</v>
      </c>
      <c r="AE61" s="27">
        <f t="shared" si="71"/>
        <v>56964.959999999999</v>
      </c>
      <c r="AF61" s="27">
        <f t="shared" si="72"/>
        <v>59786.688000000009</v>
      </c>
      <c r="AG61" s="37">
        <f t="shared" si="73"/>
        <v>62756.928</v>
      </c>
      <c r="AH61" s="37"/>
      <c r="AI61" s="83"/>
      <c r="AJ61" s="50"/>
    </row>
    <row r="62" spans="1:36" x14ac:dyDescent="0.25">
      <c r="A62" s="28" t="s">
        <v>43</v>
      </c>
      <c r="B62" s="39">
        <v>18.737400000000001</v>
      </c>
      <c r="C62" s="40">
        <v>19.686</v>
      </c>
      <c r="D62" s="41">
        <v>20.6754</v>
      </c>
      <c r="E62" s="40">
        <v>21.7056</v>
      </c>
      <c r="F62" s="41">
        <v>22.786799999999999</v>
      </c>
      <c r="G62" s="41"/>
      <c r="H62" s="80"/>
      <c r="I62" s="23"/>
      <c r="K62" s="34">
        <f t="shared" si="59"/>
        <v>1498.9920000000002</v>
      </c>
      <c r="L62" s="27">
        <f t="shared" si="60"/>
        <v>1574.88</v>
      </c>
      <c r="M62" s="27">
        <f t="shared" si="61"/>
        <v>1654.0319999999999</v>
      </c>
      <c r="N62" s="27">
        <f t="shared" si="62"/>
        <v>1736.4480000000001</v>
      </c>
      <c r="O62" s="27">
        <f t="shared" si="63"/>
        <v>1822.944</v>
      </c>
      <c r="P62" s="27"/>
      <c r="Q62" s="80"/>
      <c r="R62" s="23"/>
      <c r="T62" s="34">
        <f t="shared" si="64"/>
        <v>3247.8160000000003</v>
      </c>
      <c r="U62" s="27">
        <f t="shared" si="65"/>
        <v>3412.2400000000002</v>
      </c>
      <c r="V62" s="27">
        <f t="shared" si="66"/>
        <v>3583.7359999999994</v>
      </c>
      <c r="W62" s="27">
        <f t="shared" si="67"/>
        <v>3762.3040000000001</v>
      </c>
      <c r="X62" s="27">
        <f t="shared" si="68"/>
        <v>3949.712</v>
      </c>
      <c r="Y62" s="27"/>
      <c r="Z62" s="80"/>
      <c r="AA62" s="23"/>
      <c r="AC62" s="34">
        <f t="shared" si="69"/>
        <v>38973.792000000001</v>
      </c>
      <c r="AD62" s="27">
        <f t="shared" si="70"/>
        <v>40946.880000000005</v>
      </c>
      <c r="AE62" s="27">
        <f t="shared" si="71"/>
        <v>43004.831999999995</v>
      </c>
      <c r="AF62" s="27">
        <f t="shared" si="72"/>
        <v>45147.648000000001</v>
      </c>
      <c r="AG62" s="37">
        <f t="shared" si="73"/>
        <v>47396.544000000002</v>
      </c>
      <c r="AH62" s="37"/>
      <c r="AI62" s="83"/>
      <c r="AJ62" s="50"/>
    </row>
    <row r="63" spans="1:36" x14ac:dyDescent="0.25">
      <c r="A63" s="28" t="s">
        <v>44</v>
      </c>
      <c r="B63" s="39">
        <v>20.634599999999999</v>
      </c>
      <c r="C63" s="40">
        <v>21.6648</v>
      </c>
      <c r="D63" s="41">
        <v>22.746000000000002</v>
      </c>
      <c r="E63" s="40">
        <v>23.888400000000001</v>
      </c>
      <c r="F63" s="41">
        <v>25.071599999999997</v>
      </c>
      <c r="G63" s="41"/>
      <c r="H63" s="80"/>
      <c r="I63" s="23"/>
      <c r="K63" s="34">
        <f t="shared" si="59"/>
        <v>1650.768</v>
      </c>
      <c r="L63" s="27">
        <f t="shared" si="60"/>
        <v>1733.184</v>
      </c>
      <c r="M63" s="27">
        <f t="shared" si="61"/>
        <v>1819.6800000000003</v>
      </c>
      <c r="N63" s="27">
        <f t="shared" si="62"/>
        <v>1911.0720000000001</v>
      </c>
      <c r="O63" s="27">
        <f t="shared" si="63"/>
        <v>2005.7279999999996</v>
      </c>
      <c r="P63" s="27"/>
      <c r="Q63" s="80"/>
      <c r="R63" s="23"/>
      <c r="T63" s="34">
        <f t="shared" si="64"/>
        <v>3576.6640000000002</v>
      </c>
      <c r="U63" s="27">
        <f t="shared" si="65"/>
        <v>3755.232</v>
      </c>
      <c r="V63" s="27">
        <f t="shared" si="66"/>
        <v>3942.6400000000008</v>
      </c>
      <c r="W63" s="27">
        <f t="shared" si="67"/>
        <v>4140.6559999999999</v>
      </c>
      <c r="X63" s="27">
        <f t="shared" si="68"/>
        <v>4345.7439999999997</v>
      </c>
      <c r="Y63" s="27"/>
      <c r="Z63" s="80"/>
      <c r="AA63" s="23"/>
      <c r="AC63" s="34">
        <f t="shared" si="69"/>
        <v>42919.968000000001</v>
      </c>
      <c r="AD63" s="27">
        <f t="shared" si="70"/>
        <v>45062.784</v>
      </c>
      <c r="AE63" s="27">
        <f t="shared" si="71"/>
        <v>47311.680000000008</v>
      </c>
      <c r="AF63" s="27">
        <f t="shared" si="72"/>
        <v>49687.872000000003</v>
      </c>
      <c r="AG63" s="37">
        <f t="shared" si="73"/>
        <v>52148.927999999993</v>
      </c>
      <c r="AH63" s="37"/>
      <c r="AI63" s="83"/>
      <c r="AJ63" s="50"/>
    </row>
    <row r="64" spans="1:36" x14ac:dyDescent="0.25">
      <c r="A64" s="28" t="s">
        <v>45</v>
      </c>
      <c r="B64" s="39">
        <v>19.349399999999999</v>
      </c>
      <c r="C64" s="40">
        <v>20.3184</v>
      </c>
      <c r="D64" s="41">
        <v>21.328199999999999</v>
      </c>
      <c r="E64" s="40">
        <v>22.3992</v>
      </c>
      <c r="F64" s="41">
        <v>23.510999999999999</v>
      </c>
      <c r="G64" s="41"/>
      <c r="H64" s="80"/>
      <c r="I64" s="23"/>
      <c r="K64" s="34">
        <f t="shared" si="59"/>
        <v>1547.952</v>
      </c>
      <c r="L64" s="27">
        <f t="shared" si="60"/>
        <v>1625.472</v>
      </c>
      <c r="M64" s="27">
        <f t="shared" si="61"/>
        <v>1706.2559999999999</v>
      </c>
      <c r="N64" s="27">
        <f t="shared" si="62"/>
        <v>1791.9360000000001</v>
      </c>
      <c r="O64" s="27">
        <f t="shared" si="63"/>
        <v>1880.8799999999999</v>
      </c>
      <c r="P64" s="27"/>
      <c r="Q64" s="80"/>
      <c r="R64" s="23"/>
      <c r="T64" s="34">
        <f t="shared" si="64"/>
        <v>3353.8960000000002</v>
      </c>
      <c r="U64" s="27">
        <f t="shared" si="65"/>
        <v>3521.8559999999998</v>
      </c>
      <c r="V64" s="27">
        <f t="shared" si="66"/>
        <v>3696.8879999999995</v>
      </c>
      <c r="W64" s="27">
        <f t="shared" si="67"/>
        <v>3882.5280000000002</v>
      </c>
      <c r="X64" s="27">
        <f t="shared" si="68"/>
        <v>4075.24</v>
      </c>
      <c r="Y64" s="27"/>
      <c r="Z64" s="80"/>
      <c r="AA64" s="23"/>
      <c r="AC64" s="34">
        <f t="shared" si="69"/>
        <v>40246.752</v>
      </c>
      <c r="AD64" s="27">
        <f t="shared" si="70"/>
        <v>42262.271999999997</v>
      </c>
      <c r="AE64" s="27">
        <f t="shared" si="71"/>
        <v>44362.655999999995</v>
      </c>
      <c r="AF64" s="27">
        <f t="shared" si="72"/>
        <v>46590.336000000003</v>
      </c>
      <c r="AG64" s="37">
        <f t="shared" si="73"/>
        <v>48902.879999999997</v>
      </c>
      <c r="AH64" s="37"/>
      <c r="AI64" s="83"/>
      <c r="AJ64" s="50"/>
    </row>
    <row r="65" spans="1:36" x14ac:dyDescent="0.25">
      <c r="A65" s="28" t="s">
        <v>46</v>
      </c>
      <c r="B65" s="39">
        <v>21.277200000000001</v>
      </c>
      <c r="C65" s="40">
        <v>22.337999999999997</v>
      </c>
      <c r="D65" s="41">
        <v>23.46</v>
      </c>
      <c r="E65" s="40">
        <v>24.622800000000002</v>
      </c>
      <c r="F65" s="41">
        <v>25.857000000000003</v>
      </c>
      <c r="G65" s="41"/>
      <c r="H65" s="80"/>
      <c r="I65" s="23"/>
      <c r="K65" s="34">
        <f t="shared" si="59"/>
        <v>1702.1759999999999</v>
      </c>
      <c r="L65" s="27">
        <f t="shared" si="60"/>
        <v>1787.0399999999997</v>
      </c>
      <c r="M65" s="27">
        <f t="shared" si="61"/>
        <v>1876.8000000000002</v>
      </c>
      <c r="N65" s="27">
        <f t="shared" si="62"/>
        <v>1969.8240000000001</v>
      </c>
      <c r="O65" s="27">
        <f t="shared" si="63"/>
        <v>2068.5600000000004</v>
      </c>
      <c r="P65" s="27"/>
      <c r="Q65" s="80"/>
      <c r="R65" s="23"/>
      <c r="T65" s="34">
        <f t="shared" si="64"/>
        <v>3688.0480000000002</v>
      </c>
      <c r="U65" s="27">
        <f t="shared" si="65"/>
        <v>3871.9199999999996</v>
      </c>
      <c r="V65" s="27">
        <f t="shared" si="66"/>
        <v>4066.4</v>
      </c>
      <c r="W65" s="27">
        <f t="shared" si="67"/>
        <v>4267.9520000000002</v>
      </c>
      <c r="X65" s="27">
        <f t="shared" si="68"/>
        <v>4481.880000000001</v>
      </c>
      <c r="Y65" s="27"/>
      <c r="Z65" s="80"/>
      <c r="AA65" s="23"/>
      <c r="AC65" s="34">
        <f t="shared" si="69"/>
        <v>44256.576000000001</v>
      </c>
      <c r="AD65" s="27">
        <f t="shared" si="70"/>
        <v>46463.039999999994</v>
      </c>
      <c r="AE65" s="27">
        <f t="shared" si="71"/>
        <v>48796.800000000003</v>
      </c>
      <c r="AF65" s="27">
        <f t="shared" si="72"/>
        <v>51215.423999999999</v>
      </c>
      <c r="AG65" s="37">
        <f t="shared" si="73"/>
        <v>53782.560000000012</v>
      </c>
      <c r="AH65" s="37"/>
      <c r="AI65" s="83"/>
      <c r="AJ65" s="50"/>
    </row>
    <row r="66" spans="1:36" x14ac:dyDescent="0.25">
      <c r="A66" s="28" t="s">
        <v>47</v>
      </c>
      <c r="B66" s="39">
        <v>23.2254</v>
      </c>
      <c r="C66" s="40">
        <v>24.378</v>
      </c>
      <c r="D66" s="41">
        <v>25.602</v>
      </c>
      <c r="E66" s="40">
        <v>26.877000000000002</v>
      </c>
      <c r="F66" s="41">
        <v>28.223400000000002</v>
      </c>
      <c r="G66" s="41"/>
      <c r="H66" s="80"/>
      <c r="I66" s="23"/>
      <c r="K66" s="34">
        <f t="shared" si="59"/>
        <v>1858.0320000000002</v>
      </c>
      <c r="L66" s="27">
        <f t="shared" si="60"/>
        <v>1950.24</v>
      </c>
      <c r="M66" s="27">
        <f t="shared" si="61"/>
        <v>2048.16</v>
      </c>
      <c r="N66" s="27">
        <f t="shared" si="62"/>
        <v>2150.1600000000003</v>
      </c>
      <c r="O66" s="27">
        <f t="shared" si="63"/>
        <v>2257.8720000000003</v>
      </c>
      <c r="P66" s="27"/>
      <c r="Q66" s="80"/>
      <c r="R66" s="23"/>
      <c r="T66" s="34">
        <f t="shared" si="64"/>
        <v>4025.7360000000003</v>
      </c>
      <c r="U66" s="27">
        <f t="shared" si="65"/>
        <v>4225.5199999999995</v>
      </c>
      <c r="V66" s="27">
        <f t="shared" si="66"/>
        <v>4437.6799999999994</v>
      </c>
      <c r="W66" s="27">
        <f t="shared" si="67"/>
        <v>4658.6800000000012</v>
      </c>
      <c r="X66" s="27">
        <f t="shared" si="68"/>
        <v>4892.0560000000005</v>
      </c>
      <c r="Y66" s="27"/>
      <c r="Z66" s="80"/>
      <c r="AA66" s="23"/>
      <c r="AC66" s="34">
        <f t="shared" si="69"/>
        <v>48308.832000000002</v>
      </c>
      <c r="AD66" s="27">
        <f t="shared" si="70"/>
        <v>50706.239999999998</v>
      </c>
      <c r="AE66" s="27">
        <f t="shared" si="71"/>
        <v>53252.159999999996</v>
      </c>
      <c r="AF66" s="27">
        <f t="shared" si="72"/>
        <v>55904.160000000011</v>
      </c>
      <c r="AG66" s="37">
        <f t="shared" si="73"/>
        <v>58704.672000000006</v>
      </c>
      <c r="AH66" s="37"/>
      <c r="AI66" s="83"/>
      <c r="AJ66" s="50"/>
    </row>
    <row r="67" spans="1:36" x14ac:dyDescent="0.25">
      <c r="A67" s="28" t="s">
        <v>48</v>
      </c>
      <c r="B67" s="39">
        <v>12.2094</v>
      </c>
      <c r="C67" s="40">
        <v>12.841799999999999</v>
      </c>
      <c r="D67" s="41">
        <v>13.484400000000001</v>
      </c>
      <c r="E67" s="40">
        <v>14.147399999999999</v>
      </c>
      <c r="F67" s="41">
        <v>14.8614</v>
      </c>
      <c r="G67" s="41"/>
      <c r="H67" s="80"/>
      <c r="I67" s="23"/>
      <c r="K67" s="34">
        <f t="shared" si="59"/>
        <v>976.75200000000007</v>
      </c>
      <c r="L67" s="27">
        <f t="shared" si="60"/>
        <v>1027.3440000000001</v>
      </c>
      <c r="M67" s="27">
        <f t="shared" si="61"/>
        <v>1078.752</v>
      </c>
      <c r="N67" s="27">
        <f t="shared" si="62"/>
        <v>1131.7919999999999</v>
      </c>
      <c r="O67" s="27">
        <f t="shared" si="63"/>
        <v>1188.912</v>
      </c>
      <c r="P67" s="27"/>
      <c r="Q67" s="80"/>
      <c r="R67" s="23"/>
      <c r="T67" s="34">
        <f t="shared" si="64"/>
        <v>2116.2960000000003</v>
      </c>
      <c r="U67" s="27">
        <f t="shared" si="65"/>
        <v>2225.9120000000003</v>
      </c>
      <c r="V67" s="27">
        <f t="shared" si="66"/>
        <v>2337.2959999999998</v>
      </c>
      <c r="W67" s="27">
        <f t="shared" si="67"/>
        <v>2452.2159999999999</v>
      </c>
      <c r="X67" s="27">
        <f t="shared" si="68"/>
        <v>2575.9760000000001</v>
      </c>
      <c r="Y67" s="27"/>
      <c r="Z67" s="80"/>
      <c r="AA67" s="23"/>
      <c r="AC67" s="34">
        <f t="shared" si="69"/>
        <v>25395.552000000003</v>
      </c>
      <c r="AD67" s="27">
        <f t="shared" si="70"/>
        <v>26710.944000000003</v>
      </c>
      <c r="AE67" s="27">
        <f t="shared" si="71"/>
        <v>28047.552</v>
      </c>
      <c r="AF67" s="27">
        <f t="shared" si="72"/>
        <v>29426.591999999997</v>
      </c>
      <c r="AG67" s="37">
        <f t="shared" si="73"/>
        <v>30911.712</v>
      </c>
      <c r="AH67" s="37"/>
      <c r="AI67" s="83"/>
      <c r="AJ67" s="50"/>
    </row>
    <row r="68" spans="1:36" x14ac:dyDescent="0.25">
      <c r="A68" s="28" t="s">
        <v>49</v>
      </c>
      <c r="B68" s="39">
        <v>16.636199999999999</v>
      </c>
      <c r="C68" s="40">
        <v>17.462400000000002</v>
      </c>
      <c r="D68" s="41">
        <v>18.319200000000002</v>
      </c>
      <c r="E68" s="40">
        <v>19.247400000000003</v>
      </c>
      <c r="F68" s="41">
        <v>20.2164</v>
      </c>
      <c r="G68" s="41"/>
      <c r="H68" s="80"/>
      <c r="I68" s="23"/>
      <c r="K68" s="34">
        <f t="shared" si="59"/>
        <v>1330.896</v>
      </c>
      <c r="L68" s="27">
        <f t="shared" si="60"/>
        <v>1396.9920000000002</v>
      </c>
      <c r="M68" s="27">
        <f t="shared" si="61"/>
        <v>1465.5360000000001</v>
      </c>
      <c r="N68" s="27">
        <f t="shared" si="62"/>
        <v>1539.7920000000001</v>
      </c>
      <c r="O68" s="27">
        <f t="shared" si="63"/>
        <v>1617.3119999999999</v>
      </c>
      <c r="P68" s="27"/>
      <c r="Q68" s="80"/>
      <c r="R68" s="23"/>
      <c r="T68" s="34">
        <f t="shared" si="64"/>
        <v>2883.6080000000002</v>
      </c>
      <c r="U68" s="27">
        <f t="shared" si="65"/>
        <v>3026.8160000000003</v>
      </c>
      <c r="V68" s="27">
        <f t="shared" si="66"/>
        <v>3175.328</v>
      </c>
      <c r="W68" s="27">
        <f t="shared" si="67"/>
        <v>3336.2160000000003</v>
      </c>
      <c r="X68" s="27">
        <f t="shared" si="68"/>
        <v>3504.1759999999995</v>
      </c>
      <c r="Y68" s="27"/>
      <c r="Z68" s="80"/>
      <c r="AA68" s="23"/>
      <c r="AC68" s="34">
        <f t="shared" si="69"/>
        <v>34603.296000000002</v>
      </c>
      <c r="AD68" s="27">
        <f t="shared" si="70"/>
        <v>36321.792000000001</v>
      </c>
      <c r="AE68" s="27">
        <f t="shared" si="71"/>
        <v>38103.936000000002</v>
      </c>
      <c r="AF68" s="27">
        <f t="shared" si="72"/>
        <v>40034.592000000004</v>
      </c>
      <c r="AG68" s="37">
        <f t="shared" si="73"/>
        <v>42050.111999999994</v>
      </c>
      <c r="AH68" s="37"/>
      <c r="AI68" s="83"/>
      <c r="AJ68" s="50"/>
    </row>
    <row r="69" spans="1:36" x14ac:dyDescent="0.25">
      <c r="A69" s="28" t="s">
        <v>50</v>
      </c>
      <c r="B69" s="39">
        <v>18.523199999999999</v>
      </c>
      <c r="C69" s="40">
        <v>19.441199999999998</v>
      </c>
      <c r="D69" s="41">
        <v>20.410200000000003</v>
      </c>
      <c r="E69" s="40">
        <v>21.4404</v>
      </c>
      <c r="F69" s="41">
        <v>22.501199999999997</v>
      </c>
      <c r="G69" s="41"/>
      <c r="H69" s="80"/>
      <c r="I69" s="23"/>
      <c r="K69" s="34">
        <f t="shared" si="59"/>
        <v>1481.856</v>
      </c>
      <c r="L69" s="27">
        <f t="shared" si="60"/>
        <v>1555.2959999999998</v>
      </c>
      <c r="M69" s="27">
        <f t="shared" si="61"/>
        <v>1632.8160000000003</v>
      </c>
      <c r="N69" s="27">
        <f t="shared" si="62"/>
        <v>1715.232</v>
      </c>
      <c r="O69" s="27">
        <f t="shared" si="63"/>
        <v>1800.0959999999998</v>
      </c>
      <c r="P69" s="27"/>
      <c r="Q69" s="80"/>
      <c r="R69" s="23"/>
      <c r="T69" s="34">
        <f t="shared" si="64"/>
        <v>3210.6880000000001</v>
      </c>
      <c r="U69" s="27">
        <f t="shared" si="65"/>
        <v>3369.8079999999995</v>
      </c>
      <c r="V69" s="27">
        <f t="shared" si="66"/>
        <v>3537.7680000000005</v>
      </c>
      <c r="W69" s="27">
        <f t="shared" si="67"/>
        <v>3716.3359999999998</v>
      </c>
      <c r="X69" s="27">
        <f t="shared" si="68"/>
        <v>3900.2079999999992</v>
      </c>
      <c r="Y69" s="27"/>
      <c r="Z69" s="80"/>
      <c r="AA69" s="23"/>
      <c r="AC69" s="34">
        <f t="shared" si="69"/>
        <v>38528.256000000001</v>
      </c>
      <c r="AD69" s="27">
        <f t="shared" si="70"/>
        <v>40437.695999999996</v>
      </c>
      <c r="AE69" s="27">
        <f t="shared" si="71"/>
        <v>42453.216000000008</v>
      </c>
      <c r="AF69" s="27">
        <f t="shared" si="72"/>
        <v>44596.031999999999</v>
      </c>
      <c r="AG69" s="37">
        <f t="shared" si="73"/>
        <v>46802.495999999992</v>
      </c>
      <c r="AH69" s="37"/>
      <c r="AI69" s="83"/>
      <c r="AJ69" s="50"/>
    </row>
    <row r="70" spans="1:36" x14ac:dyDescent="0.25">
      <c r="A70" s="28" t="s">
        <v>51</v>
      </c>
      <c r="B70" s="39">
        <v>21.695399999999999</v>
      </c>
      <c r="C70" s="40">
        <v>22.776599999999998</v>
      </c>
      <c r="D70" s="41">
        <v>23.908800000000003</v>
      </c>
      <c r="E70" s="40">
        <v>25.1022</v>
      </c>
      <c r="F70" s="41">
        <v>26.367000000000001</v>
      </c>
      <c r="G70" s="41"/>
      <c r="H70" s="80"/>
      <c r="I70" s="23"/>
      <c r="K70" s="34">
        <f t="shared" si="59"/>
        <v>1735.6320000000001</v>
      </c>
      <c r="L70" s="27">
        <f t="shared" si="60"/>
        <v>1822.1279999999999</v>
      </c>
      <c r="M70" s="27">
        <f t="shared" si="61"/>
        <v>1912.7040000000002</v>
      </c>
      <c r="N70" s="27">
        <f t="shared" si="62"/>
        <v>2008.1759999999999</v>
      </c>
      <c r="O70" s="27">
        <f t="shared" si="63"/>
        <v>2109.36</v>
      </c>
      <c r="P70" s="27"/>
      <c r="Q70" s="80"/>
      <c r="R70" s="23"/>
      <c r="T70" s="34">
        <f t="shared" si="64"/>
        <v>3760.5360000000001</v>
      </c>
      <c r="U70" s="27">
        <f t="shared" si="65"/>
        <v>3947.944</v>
      </c>
      <c r="V70" s="27">
        <f t="shared" si="66"/>
        <v>4144.192</v>
      </c>
      <c r="W70" s="27">
        <f t="shared" si="67"/>
        <v>4351.0479999999998</v>
      </c>
      <c r="X70" s="27">
        <f t="shared" si="68"/>
        <v>4570.28</v>
      </c>
      <c r="Y70" s="27"/>
      <c r="Z70" s="80"/>
      <c r="AA70" s="23"/>
      <c r="AC70" s="34">
        <f t="shared" si="69"/>
        <v>45126.432000000001</v>
      </c>
      <c r="AD70" s="27">
        <f t="shared" si="70"/>
        <v>47375.328000000001</v>
      </c>
      <c r="AE70" s="27">
        <f t="shared" si="71"/>
        <v>49730.304000000004</v>
      </c>
      <c r="AF70" s="27">
        <f t="shared" si="72"/>
        <v>52212.576000000001</v>
      </c>
      <c r="AG70" s="37">
        <f t="shared" si="73"/>
        <v>54843.360000000001</v>
      </c>
      <c r="AH70" s="37"/>
      <c r="AI70" s="83"/>
      <c r="AJ70" s="50"/>
    </row>
    <row r="71" spans="1:36" x14ac:dyDescent="0.25">
      <c r="A71" s="28" t="s">
        <v>52</v>
      </c>
      <c r="B71" s="39">
        <v>17.268599999999999</v>
      </c>
      <c r="C71" s="40">
        <v>18.145799999999998</v>
      </c>
      <c r="D71" s="41">
        <v>19.043400000000002</v>
      </c>
      <c r="E71" s="40">
        <v>19.992000000000001</v>
      </c>
      <c r="F71" s="41">
        <v>21.001799999999999</v>
      </c>
      <c r="G71" s="41"/>
      <c r="H71" s="80"/>
      <c r="I71" s="23"/>
      <c r="K71" s="34">
        <f t="shared" si="59"/>
        <v>1381.4879999999998</v>
      </c>
      <c r="L71" s="27">
        <f t="shared" si="60"/>
        <v>1451.6639999999998</v>
      </c>
      <c r="M71" s="27">
        <f t="shared" si="61"/>
        <v>1523.4720000000002</v>
      </c>
      <c r="N71" s="27">
        <f t="shared" si="62"/>
        <v>1599.3600000000001</v>
      </c>
      <c r="O71" s="27">
        <f t="shared" si="63"/>
        <v>1680.144</v>
      </c>
      <c r="P71" s="27"/>
      <c r="Q71" s="80"/>
      <c r="R71" s="23"/>
      <c r="T71" s="34">
        <f t="shared" si="64"/>
        <v>2993.2239999999997</v>
      </c>
      <c r="U71" s="27">
        <f t="shared" si="65"/>
        <v>3145.2719999999995</v>
      </c>
      <c r="V71" s="27">
        <f t="shared" si="66"/>
        <v>3300.8560000000002</v>
      </c>
      <c r="W71" s="27">
        <f t="shared" si="67"/>
        <v>3465.28</v>
      </c>
      <c r="X71" s="27">
        <f t="shared" si="68"/>
        <v>3640.3119999999999</v>
      </c>
      <c r="Y71" s="27"/>
      <c r="Z71" s="80"/>
      <c r="AA71" s="23"/>
      <c r="AC71" s="34">
        <f t="shared" si="69"/>
        <v>35918.687999999995</v>
      </c>
      <c r="AD71" s="27">
        <f t="shared" si="70"/>
        <v>37743.263999999996</v>
      </c>
      <c r="AE71" s="27">
        <f t="shared" si="71"/>
        <v>39610.272000000004</v>
      </c>
      <c r="AF71" s="27">
        <f t="shared" si="72"/>
        <v>41583.360000000001</v>
      </c>
      <c r="AG71" s="37">
        <f t="shared" si="73"/>
        <v>43683.743999999999</v>
      </c>
      <c r="AH71" s="37"/>
      <c r="AI71" s="83"/>
      <c r="AJ71" s="50"/>
    </row>
    <row r="72" spans="1:36" x14ac:dyDescent="0.25">
      <c r="A72" s="28" t="s">
        <v>230</v>
      </c>
      <c r="B72" s="39">
        <v>25.602</v>
      </c>
      <c r="C72" s="40">
        <v>26.877000000000002</v>
      </c>
      <c r="D72" s="41">
        <v>28.223400000000002</v>
      </c>
      <c r="E72" s="40">
        <v>29.631</v>
      </c>
      <c r="F72" s="41">
        <v>31.120200000000001</v>
      </c>
      <c r="G72" s="41"/>
      <c r="H72" s="86"/>
      <c r="I72" s="56"/>
      <c r="K72" s="34">
        <f t="shared" si="59"/>
        <v>2048.16</v>
      </c>
      <c r="L72" s="27">
        <f t="shared" si="60"/>
        <v>2150.1600000000003</v>
      </c>
      <c r="M72" s="27">
        <f t="shared" si="61"/>
        <v>2257.8720000000003</v>
      </c>
      <c r="N72" s="27">
        <f t="shared" si="62"/>
        <v>2370.48</v>
      </c>
      <c r="O72" s="27">
        <f t="shared" si="63"/>
        <v>2489.616</v>
      </c>
      <c r="P72" s="27"/>
      <c r="Q72" s="86"/>
      <c r="R72" s="56"/>
      <c r="T72" s="34">
        <f t="shared" si="64"/>
        <v>4437.6799999999994</v>
      </c>
      <c r="U72" s="27">
        <f t="shared" si="65"/>
        <v>4658.6800000000012</v>
      </c>
      <c r="V72" s="27">
        <f t="shared" si="66"/>
        <v>4892.0560000000005</v>
      </c>
      <c r="W72" s="27">
        <f t="shared" si="67"/>
        <v>5136.04</v>
      </c>
      <c r="X72" s="27">
        <f t="shared" si="68"/>
        <v>5394.1680000000006</v>
      </c>
      <c r="Y72" s="27"/>
      <c r="Z72" s="86"/>
      <c r="AA72" s="56"/>
      <c r="AC72" s="34">
        <f t="shared" si="69"/>
        <v>53252.159999999996</v>
      </c>
      <c r="AD72" s="27">
        <f t="shared" si="70"/>
        <v>55904.160000000011</v>
      </c>
      <c r="AE72" s="27">
        <f t="shared" si="71"/>
        <v>58704.672000000006</v>
      </c>
      <c r="AF72" s="27">
        <f t="shared" si="72"/>
        <v>61632.480000000003</v>
      </c>
      <c r="AG72" s="37">
        <f t="shared" si="73"/>
        <v>64730.016000000003</v>
      </c>
      <c r="AH72" s="37"/>
      <c r="AI72" s="85"/>
      <c r="AJ72" s="55"/>
    </row>
    <row r="73" spans="1:36" x14ac:dyDescent="0.25">
      <c r="A73" s="28" t="s">
        <v>53</v>
      </c>
      <c r="B73" s="39">
        <v>25.418400000000002</v>
      </c>
      <c r="C73" s="40">
        <v>26.683199999999999</v>
      </c>
      <c r="D73" s="41">
        <v>28.019399999999997</v>
      </c>
      <c r="E73" s="40">
        <v>29.416799999999999</v>
      </c>
      <c r="F73" s="41">
        <v>30.895799999999998</v>
      </c>
      <c r="G73" s="41"/>
      <c r="H73" s="80"/>
      <c r="I73" s="23"/>
      <c r="K73" s="34">
        <f t="shared" si="59"/>
        <v>2033.4720000000002</v>
      </c>
      <c r="L73" s="27">
        <f t="shared" si="60"/>
        <v>2134.6559999999999</v>
      </c>
      <c r="M73" s="27">
        <f t="shared" si="61"/>
        <v>2241.5519999999997</v>
      </c>
      <c r="N73" s="27">
        <f t="shared" si="62"/>
        <v>2353.3440000000001</v>
      </c>
      <c r="O73" s="27">
        <f t="shared" si="63"/>
        <v>2471.6639999999998</v>
      </c>
      <c r="P73" s="27"/>
      <c r="Q73" s="80"/>
      <c r="R73" s="23"/>
      <c r="T73" s="34">
        <f t="shared" si="64"/>
        <v>4405.8560000000007</v>
      </c>
      <c r="U73" s="27">
        <f t="shared" si="65"/>
        <v>4625.0879999999997</v>
      </c>
      <c r="V73" s="27">
        <f t="shared" si="66"/>
        <v>4856.695999999999</v>
      </c>
      <c r="W73" s="27">
        <f t="shared" si="67"/>
        <v>5098.9120000000003</v>
      </c>
      <c r="X73" s="27">
        <f t="shared" si="68"/>
        <v>5355.2719999999999</v>
      </c>
      <c r="Y73" s="27"/>
      <c r="Z73" s="80"/>
      <c r="AA73" s="23"/>
      <c r="AC73" s="34">
        <f t="shared" si="69"/>
        <v>52870.272000000004</v>
      </c>
      <c r="AD73" s="27">
        <f t="shared" si="70"/>
        <v>55501.055999999997</v>
      </c>
      <c r="AE73" s="27">
        <f t="shared" si="71"/>
        <v>58280.351999999992</v>
      </c>
      <c r="AF73" s="27">
        <f t="shared" si="72"/>
        <v>61186.944000000003</v>
      </c>
      <c r="AG73" s="37">
        <f t="shared" si="73"/>
        <v>64263.263999999996</v>
      </c>
      <c r="AH73" s="37"/>
      <c r="AI73" s="83"/>
      <c r="AJ73" s="50"/>
    </row>
    <row r="74" spans="1:36" x14ac:dyDescent="0.25">
      <c r="A74" s="28" t="s">
        <v>54</v>
      </c>
      <c r="B74" s="39">
        <v>26.724</v>
      </c>
      <c r="C74" s="40">
        <v>28.070399999999999</v>
      </c>
      <c r="D74" s="41">
        <v>29.477999999999998</v>
      </c>
      <c r="E74" s="40">
        <v>30.957000000000001</v>
      </c>
      <c r="F74" s="41">
        <v>32.497199999999999</v>
      </c>
      <c r="G74" s="41"/>
      <c r="H74" s="80"/>
      <c r="I74" s="23"/>
      <c r="K74" s="34">
        <f t="shared" si="59"/>
        <v>2137.92</v>
      </c>
      <c r="L74" s="27">
        <f t="shared" si="60"/>
        <v>2245.6320000000001</v>
      </c>
      <c r="M74" s="27">
        <f t="shared" si="61"/>
        <v>2358.2399999999998</v>
      </c>
      <c r="N74" s="27">
        <f t="shared" si="62"/>
        <v>2476.56</v>
      </c>
      <c r="O74" s="27">
        <f t="shared" si="63"/>
        <v>2599.7759999999998</v>
      </c>
      <c r="P74" s="27"/>
      <c r="Q74" s="80"/>
      <c r="R74" s="23"/>
      <c r="T74" s="34">
        <f t="shared" si="64"/>
        <v>4632.16</v>
      </c>
      <c r="U74" s="27">
        <f t="shared" si="65"/>
        <v>4865.5360000000001</v>
      </c>
      <c r="V74" s="27">
        <f t="shared" si="66"/>
        <v>5109.5199999999995</v>
      </c>
      <c r="W74" s="27">
        <f t="shared" si="67"/>
        <v>5365.88</v>
      </c>
      <c r="X74" s="27">
        <f t="shared" si="68"/>
        <v>5632.847999999999</v>
      </c>
      <c r="Y74" s="27"/>
      <c r="Z74" s="80"/>
      <c r="AA74" s="23"/>
      <c r="AC74" s="34">
        <f t="shared" si="69"/>
        <v>55585.919999999998</v>
      </c>
      <c r="AD74" s="27">
        <f t="shared" si="70"/>
        <v>58386.432000000001</v>
      </c>
      <c r="AE74" s="27">
        <f t="shared" si="71"/>
        <v>61314.239999999991</v>
      </c>
      <c r="AF74" s="27">
        <f t="shared" si="72"/>
        <v>64390.559999999998</v>
      </c>
      <c r="AG74" s="37">
        <f t="shared" si="73"/>
        <v>67594.175999999992</v>
      </c>
      <c r="AH74" s="37"/>
      <c r="AI74" s="83"/>
      <c r="AJ74" s="50"/>
    </row>
    <row r="75" spans="1:36" x14ac:dyDescent="0.25">
      <c r="A75" s="28" t="s">
        <v>55</v>
      </c>
      <c r="B75" s="39">
        <v>29.977800000000002</v>
      </c>
      <c r="C75" s="40">
        <v>31.4772</v>
      </c>
      <c r="D75" s="41">
        <v>33.058199999999999</v>
      </c>
      <c r="E75" s="40">
        <v>34.710599999999999</v>
      </c>
      <c r="F75" s="41">
        <v>36.444599999999994</v>
      </c>
      <c r="G75" s="41"/>
      <c r="H75" s="80"/>
      <c r="I75" s="23"/>
      <c r="K75" s="34">
        <f t="shared" si="59"/>
        <v>2398.2240000000002</v>
      </c>
      <c r="L75" s="27">
        <f t="shared" si="60"/>
        <v>2518.1759999999999</v>
      </c>
      <c r="M75" s="27">
        <f t="shared" si="61"/>
        <v>2644.6559999999999</v>
      </c>
      <c r="N75" s="27">
        <f t="shared" si="62"/>
        <v>2776.848</v>
      </c>
      <c r="O75" s="27">
        <f t="shared" si="63"/>
        <v>2915.5679999999993</v>
      </c>
      <c r="P75" s="27"/>
      <c r="Q75" s="80"/>
      <c r="R75" s="23"/>
      <c r="T75" s="34">
        <f t="shared" si="64"/>
        <v>5196.152000000001</v>
      </c>
      <c r="U75" s="27">
        <f t="shared" si="65"/>
        <v>5456.0479999999998</v>
      </c>
      <c r="V75" s="27">
        <f t="shared" si="66"/>
        <v>5730.0879999999997</v>
      </c>
      <c r="W75" s="27">
        <f t="shared" si="67"/>
        <v>6016.5039999999999</v>
      </c>
      <c r="X75" s="27">
        <f t="shared" si="68"/>
        <v>6317.0639999999985</v>
      </c>
      <c r="Y75" s="27"/>
      <c r="Z75" s="80"/>
      <c r="AA75" s="23"/>
      <c r="AC75" s="34">
        <f t="shared" si="69"/>
        <v>62353.824000000008</v>
      </c>
      <c r="AD75" s="27">
        <f t="shared" si="70"/>
        <v>65472.576000000001</v>
      </c>
      <c r="AE75" s="27">
        <f t="shared" si="71"/>
        <v>68761.055999999997</v>
      </c>
      <c r="AF75" s="27">
        <f t="shared" si="72"/>
        <v>72198.047999999995</v>
      </c>
      <c r="AG75" s="37">
        <f t="shared" si="73"/>
        <v>75804.767999999982</v>
      </c>
      <c r="AH75" s="37"/>
      <c r="AI75" s="83"/>
      <c r="AJ75" s="50"/>
    </row>
    <row r="76" spans="1:36" x14ac:dyDescent="0.25">
      <c r="A76" s="28" t="s">
        <v>56</v>
      </c>
      <c r="B76" s="39">
        <v>34.475999999999999</v>
      </c>
      <c r="C76" s="40">
        <v>36.199800000000003</v>
      </c>
      <c r="D76" s="41">
        <v>38.005199999999995</v>
      </c>
      <c r="E76" s="40">
        <v>39.922800000000002</v>
      </c>
      <c r="F76" s="41">
        <v>41.922000000000004</v>
      </c>
      <c r="G76" s="41"/>
      <c r="H76" s="80"/>
      <c r="I76" s="23"/>
      <c r="K76" s="34">
        <f t="shared" si="59"/>
        <v>2758.08</v>
      </c>
      <c r="L76" s="27">
        <f t="shared" si="60"/>
        <v>2895.9840000000004</v>
      </c>
      <c r="M76" s="27">
        <f t="shared" si="61"/>
        <v>3040.4159999999997</v>
      </c>
      <c r="N76" s="27">
        <f t="shared" si="62"/>
        <v>3193.8240000000001</v>
      </c>
      <c r="O76" s="27">
        <f t="shared" si="63"/>
        <v>3353.76</v>
      </c>
      <c r="P76" s="27"/>
      <c r="Q76" s="80"/>
      <c r="R76" s="23"/>
      <c r="T76" s="34">
        <f t="shared" si="64"/>
        <v>5975.84</v>
      </c>
      <c r="U76" s="27">
        <f t="shared" si="65"/>
        <v>6274.6320000000005</v>
      </c>
      <c r="V76" s="27">
        <f t="shared" si="66"/>
        <v>6587.5679999999993</v>
      </c>
      <c r="W76" s="27">
        <f t="shared" si="67"/>
        <v>6919.9520000000002</v>
      </c>
      <c r="X76" s="27">
        <f t="shared" si="68"/>
        <v>7266.4800000000005</v>
      </c>
      <c r="Y76" s="27"/>
      <c r="Z76" s="80"/>
      <c r="AA76" s="23"/>
      <c r="AC76" s="34">
        <f t="shared" si="69"/>
        <v>71710.080000000002</v>
      </c>
      <c r="AD76" s="27">
        <f t="shared" si="70"/>
        <v>75295.584000000003</v>
      </c>
      <c r="AE76" s="27">
        <f t="shared" si="71"/>
        <v>79050.815999999992</v>
      </c>
      <c r="AF76" s="27">
        <f t="shared" si="72"/>
        <v>83039.423999999999</v>
      </c>
      <c r="AG76" s="37">
        <f t="shared" si="73"/>
        <v>87197.760000000009</v>
      </c>
      <c r="AH76" s="37"/>
      <c r="AI76" s="83"/>
      <c r="AJ76" s="50"/>
    </row>
    <row r="77" spans="1:36" x14ac:dyDescent="0.25">
      <c r="A77" s="28" t="s">
        <v>139</v>
      </c>
      <c r="B77" s="39">
        <v>17.758199999999999</v>
      </c>
      <c r="C77" s="40">
        <v>18.645600000000002</v>
      </c>
      <c r="D77" s="41">
        <v>19.584</v>
      </c>
      <c r="E77" s="40">
        <v>20.563200000000002</v>
      </c>
      <c r="F77" s="41">
        <v>21.572999999999997</v>
      </c>
      <c r="G77" s="41"/>
      <c r="H77" s="80"/>
      <c r="I77" s="23"/>
      <c r="K77" s="34">
        <f t="shared" si="59"/>
        <v>1420.6559999999999</v>
      </c>
      <c r="L77" s="27">
        <f t="shared" si="60"/>
        <v>1491.6480000000001</v>
      </c>
      <c r="M77" s="27">
        <f t="shared" si="61"/>
        <v>1566.72</v>
      </c>
      <c r="N77" s="27">
        <f t="shared" si="62"/>
        <v>1645.056</v>
      </c>
      <c r="O77" s="27">
        <f t="shared" si="63"/>
        <v>1725.8399999999997</v>
      </c>
      <c r="P77" s="27"/>
      <c r="Q77" s="80"/>
      <c r="R77" s="23"/>
      <c r="T77" s="34">
        <f t="shared" si="64"/>
        <v>3078.0879999999997</v>
      </c>
      <c r="U77" s="27">
        <f t="shared" si="65"/>
        <v>3231.9040000000005</v>
      </c>
      <c r="V77" s="27">
        <f t="shared" si="66"/>
        <v>3394.56</v>
      </c>
      <c r="W77" s="27">
        <f t="shared" si="67"/>
        <v>3564.288</v>
      </c>
      <c r="X77" s="27">
        <f t="shared" si="68"/>
        <v>3739.3199999999993</v>
      </c>
      <c r="Y77" s="27"/>
      <c r="Z77" s="80"/>
      <c r="AA77" s="23"/>
      <c r="AC77" s="34">
        <f t="shared" si="69"/>
        <v>36937.055999999997</v>
      </c>
      <c r="AD77" s="27">
        <f t="shared" si="70"/>
        <v>38782.848000000005</v>
      </c>
      <c r="AE77" s="27">
        <f t="shared" si="71"/>
        <v>40734.720000000001</v>
      </c>
      <c r="AF77" s="27">
        <f t="shared" si="72"/>
        <v>42771.455999999998</v>
      </c>
      <c r="AG77" s="37">
        <f t="shared" si="73"/>
        <v>44871.839999999989</v>
      </c>
      <c r="AH77" s="37"/>
      <c r="AI77" s="83"/>
      <c r="AJ77" s="50"/>
    </row>
    <row r="78" spans="1:36" x14ac:dyDescent="0.25">
      <c r="A78" s="28" t="s">
        <v>57</v>
      </c>
      <c r="B78" s="39">
        <v>20.1144</v>
      </c>
      <c r="C78" s="40">
        <v>21.124200000000002</v>
      </c>
      <c r="D78" s="41">
        <v>22.184999999999999</v>
      </c>
      <c r="E78" s="40">
        <v>23.2866</v>
      </c>
      <c r="F78" s="41">
        <v>24.449399999999997</v>
      </c>
      <c r="G78" s="41"/>
      <c r="H78" s="80"/>
      <c r="I78" s="23"/>
      <c r="K78" s="34">
        <f t="shared" si="59"/>
        <v>1609.152</v>
      </c>
      <c r="L78" s="27">
        <f t="shared" si="60"/>
        <v>1689.9360000000001</v>
      </c>
      <c r="M78" s="27">
        <f t="shared" si="61"/>
        <v>1774.8</v>
      </c>
      <c r="N78" s="27">
        <f t="shared" si="62"/>
        <v>1862.9279999999999</v>
      </c>
      <c r="O78" s="27">
        <f t="shared" si="63"/>
        <v>1955.9519999999998</v>
      </c>
      <c r="P78" s="27"/>
      <c r="Q78" s="80"/>
      <c r="R78" s="23"/>
      <c r="T78" s="34">
        <f t="shared" si="64"/>
        <v>3486.4960000000005</v>
      </c>
      <c r="U78" s="27">
        <f t="shared" si="65"/>
        <v>3661.5280000000002</v>
      </c>
      <c r="V78" s="27">
        <f t="shared" si="66"/>
        <v>3845.3999999999996</v>
      </c>
      <c r="W78" s="27">
        <f t="shared" si="67"/>
        <v>4036.3439999999996</v>
      </c>
      <c r="X78" s="27">
        <f t="shared" si="68"/>
        <v>4237.8959999999997</v>
      </c>
      <c r="Y78" s="27"/>
      <c r="Z78" s="80"/>
      <c r="AA78" s="23"/>
      <c r="AC78" s="34">
        <f t="shared" si="69"/>
        <v>41837.952000000005</v>
      </c>
      <c r="AD78" s="27">
        <f t="shared" si="70"/>
        <v>43938.336000000003</v>
      </c>
      <c r="AE78" s="27">
        <f t="shared" si="71"/>
        <v>46144.799999999996</v>
      </c>
      <c r="AF78" s="27">
        <f t="shared" si="72"/>
        <v>48436.127999999997</v>
      </c>
      <c r="AG78" s="37">
        <f t="shared" si="73"/>
        <v>50854.751999999993</v>
      </c>
      <c r="AH78" s="37"/>
      <c r="AI78" s="83"/>
      <c r="AJ78" s="50"/>
    </row>
    <row r="79" spans="1:36" x14ac:dyDescent="0.25">
      <c r="A79" s="28" t="s">
        <v>58</v>
      </c>
      <c r="B79" s="39">
        <v>20.1144</v>
      </c>
      <c r="C79" s="40">
        <v>21.124200000000002</v>
      </c>
      <c r="D79" s="41">
        <v>22.184999999999999</v>
      </c>
      <c r="E79" s="40">
        <v>23.2866</v>
      </c>
      <c r="F79" s="41">
        <v>24.449399999999997</v>
      </c>
      <c r="G79" s="41"/>
      <c r="H79" s="80"/>
      <c r="I79" s="23"/>
      <c r="K79" s="34">
        <f t="shared" si="59"/>
        <v>1609.152</v>
      </c>
      <c r="L79" s="27">
        <f t="shared" si="60"/>
        <v>1689.9360000000001</v>
      </c>
      <c r="M79" s="27">
        <f t="shared" si="61"/>
        <v>1774.8</v>
      </c>
      <c r="N79" s="27">
        <f t="shared" si="62"/>
        <v>1862.9279999999999</v>
      </c>
      <c r="O79" s="27">
        <f t="shared" si="63"/>
        <v>1955.9519999999998</v>
      </c>
      <c r="P79" s="27"/>
      <c r="Q79" s="80"/>
      <c r="R79" s="23"/>
      <c r="T79" s="34">
        <f t="shared" si="64"/>
        <v>3486.4960000000005</v>
      </c>
      <c r="U79" s="27">
        <f t="shared" si="65"/>
        <v>3661.5280000000002</v>
      </c>
      <c r="V79" s="27">
        <f t="shared" si="66"/>
        <v>3845.3999999999996</v>
      </c>
      <c r="W79" s="27">
        <f t="shared" si="67"/>
        <v>4036.3439999999996</v>
      </c>
      <c r="X79" s="27">
        <f t="shared" si="68"/>
        <v>4237.8959999999997</v>
      </c>
      <c r="Y79" s="27"/>
      <c r="Z79" s="80"/>
      <c r="AA79" s="23"/>
      <c r="AC79" s="34">
        <f t="shared" si="69"/>
        <v>41837.952000000005</v>
      </c>
      <c r="AD79" s="27">
        <f t="shared" si="70"/>
        <v>43938.336000000003</v>
      </c>
      <c r="AE79" s="27">
        <f t="shared" si="71"/>
        <v>46144.799999999996</v>
      </c>
      <c r="AF79" s="27">
        <f t="shared" si="72"/>
        <v>48436.127999999997</v>
      </c>
      <c r="AG79" s="37">
        <f t="shared" si="73"/>
        <v>50854.751999999993</v>
      </c>
      <c r="AH79" s="37"/>
      <c r="AI79" s="83"/>
      <c r="AJ79" s="50"/>
    </row>
    <row r="80" spans="1:36" x14ac:dyDescent="0.25">
      <c r="A80" s="28" t="s">
        <v>59</v>
      </c>
      <c r="B80" s="39">
        <v>18.972000000000001</v>
      </c>
      <c r="C80" s="40">
        <v>19.9206</v>
      </c>
      <c r="D80" s="41">
        <v>20.920200000000001</v>
      </c>
      <c r="E80" s="40">
        <v>21.970800000000001</v>
      </c>
      <c r="F80" s="41">
        <v>23.062200000000001</v>
      </c>
      <c r="G80" s="41"/>
      <c r="H80" s="80"/>
      <c r="I80" s="23"/>
      <c r="K80" s="34">
        <f t="shared" si="59"/>
        <v>1517.7600000000002</v>
      </c>
      <c r="L80" s="27">
        <f t="shared" si="60"/>
        <v>1593.6480000000001</v>
      </c>
      <c r="M80" s="27">
        <f t="shared" si="61"/>
        <v>1673.616</v>
      </c>
      <c r="N80" s="27">
        <f t="shared" si="62"/>
        <v>1757.664</v>
      </c>
      <c r="O80" s="27">
        <f t="shared" si="63"/>
        <v>1844.9760000000001</v>
      </c>
      <c r="P80" s="27"/>
      <c r="Q80" s="80"/>
      <c r="R80" s="23"/>
      <c r="T80" s="34">
        <f t="shared" si="64"/>
        <v>3288.4800000000009</v>
      </c>
      <c r="U80" s="27">
        <f t="shared" si="65"/>
        <v>3452.9040000000005</v>
      </c>
      <c r="V80" s="27">
        <f t="shared" si="66"/>
        <v>3626.1680000000001</v>
      </c>
      <c r="W80" s="27">
        <f t="shared" si="67"/>
        <v>3808.2720000000004</v>
      </c>
      <c r="X80" s="27">
        <f t="shared" si="68"/>
        <v>3997.4480000000003</v>
      </c>
      <c r="Y80" s="27"/>
      <c r="Z80" s="80"/>
      <c r="AA80" s="23"/>
      <c r="AC80" s="34">
        <f t="shared" si="69"/>
        <v>39461.760000000009</v>
      </c>
      <c r="AD80" s="27">
        <f t="shared" si="70"/>
        <v>41434.848000000005</v>
      </c>
      <c r="AE80" s="27">
        <f t="shared" si="71"/>
        <v>43514.016000000003</v>
      </c>
      <c r="AF80" s="27">
        <f t="shared" si="72"/>
        <v>45699.264000000003</v>
      </c>
      <c r="AG80" s="37">
        <f t="shared" si="73"/>
        <v>47969.376000000004</v>
      </c>
      <c r="AH80" s="37"/>
      <c r="AI80" s="83"/>
      <c r="AJ80" s="50"/>
    </row>
    <row r="81" spans="1:36" x14ac:dyDescent="0.25">
      <c r="A81" s="28" t="s">
        <v>245</v>
      </c>
      <c r="B81" s="39">
        <v>24.857400000000002</v>
      </c>
      <c r="C81" s="40">
        <v>26.0916</v>
      </c>
      <c r="D81" s="41">
        <v>27.407400000000003</v>
      </c>
      <c r="E81" s="40">
        <v>28.7742</v>
      </c>
      <c r="F81" s="41">
        <v>30.212400000000002</v>
      </c>
      <c r="G81" s="41"/>
      <c r="H81" s="80"/>
      <c r="I81" s="23"/>
      <c r="K81" s="34">
        <f t="shared" si="59"/>
        <v>1988.5920000000001</v>
      </c>
      <c r="L81" s="27">
        <f t="shared" si="60"/>
        <v>2087.328</v>
      </c>
      <c r="M81" s="27">
        <f t="shared" si="61"/>
        <v>2192.5920000000001</v>
      </c>
      <c r="N81" s="27">
        <f t="shared" si="62"/>
        <v>2301.9360000000001</v>
      </c>
      <c r="O81" s="27">
        <f t="shared" si="63"/>
        <v>2416.9920000000002</v>
      </c>
      <c r="P81" s="27"/>
      <c r="Q81" s="80"/>
      <c r="R81" s="23"/>
      <c r="T81" s="34">
        <f t="shared" si="64"/>
        <v>4308.616</v>
      </c>
      <c r="U81" s="27">
        <f t="shared" si="65"/>
        <v>4522.5439999999999</v>
      </c>
      <c r="V81" s="27">
        <f t="shared" si="66"/>
        <v>4750.616</v>
      </c>
      <c r="W81" s="27">
        <f t="shared" si="67"/>
        <v>4987.5280000000002</v>
      </c>
      <c r="X81" s="27">
        <f t="shared" si="68"/>
        <v>5236.8159999999998</v>
      </c>
      <c r="Y81" s="27"/>
      <c r="Z81" s="80"/>
      <c r="AA81" s="23"/>
      <c r="AC81" s="34">
        <f t="shared" si="69"/>
        <v>51703.392</v>
      </c>
      <c r="AD81" s="27">
        <f t="shared" si="70"/>
        <v>54270.527999999998</v>
      </c>
      <c r="AE81" s="27">
        <f t="shared" si="71"/>
        <v>57007.392</v>
      </c>
      <c r="AF81" s="27">
        <f t="shared" si="72"/>
        <v>59850.336000000003</v>
      </c>
      <c r="AG81" s="37">
        <f t="shared" si="73"/>
        <v>62841.792000000001</v>
      </c>
      <c r="AH81" s="37"/>
      <c r="AI81" s="83"/>
      <c r="AJ81" s="50"/>
    </row>
    <row r="82" spans="1:36" x14ac:dyDescent="0.25">
      <c r="A82" s="28" t="s">
        <v>246</v>
      </c>
      <c r="B82" s="39">
        <v>28.59</v>
      </c>
      <c r="C82" s="40">
        <v>30.01</v>
      </c>
      <c r="D82" s="41">
        <v>31.52</v>
      </c>
      <c r="E82" s="40">
        <v>33.090000000000003</v>
      </c>
      <c r="F82" s="41">
        <v>34.74</v>
      </c>
      <c r="G82" s="41"/>
      <c r="H82" s="80"/>
      <c r="I82" s="23"/>
      <c r="K82" s="34">
        <f t="shared" si="59"/>
        <v>2287.1999999999998</v>
      </c>
      <c r="L82" s="27">
        <f t="shared" si="60"/>
        <v>2400.8000000000002</v>
      </c>
      <c r="M82" s="27">
        <f t="shared" si="61"/>
        <v>2521.6</v>
      </c>
      <c r="N82" s="27">
        <f t="shared" si="62"/>
        <v>2647.2000000000003</v>
      </c>
      <c r="O82" s="27">
        <f t="shared" si="63"/>
        <v>2779.2000000000003</v>
      </c>
      <c r="P82" s="27"/>
      <c r="Q82" s="80"/>
      <c r="R82" s="23"/>
      <c r="T82" s="34">
        <f t="shared" si="64"/>
        <v>4955.5999999999995</v>
      </c>
      <c r="U82" s="27">
        <f t="shared" si="65"/>
        <v>5201.7333333333336</v>
      </c>
      <c r="V82" s="27">
        <f t="shared" si="66"/>
        <v>5463.4666666666662</v>
      </c>
      <c r="W82" s="27">
        <f t="shared" si="67"/>
        <v>5735.6000000000013</v>
      </c>
      <c r="X82" s="27">
        <f t="shared" si="68"/>
        <v>6021.6000000000013</v>
      </c>
      <c r="Y82" s="27"/>
      <c r="Z82" s="80"/>
      <c r="AA82" s="23"/>
      <c r="AC82" s="34">
        <f t="shared" si="69"/>
        <v>59467.199999999997</v>
      </c>
      <c r="AD82" s="27">
        <f t="shared" si="70"/>
        <v>62420.800000000003</v>
      </c>
      <c r="AE82" s="27">
        <f t="shared" si="71"/>
        <v>65561.599999999991</v>
      </c>
      <c r="AF82" s="27">
        <f t="shared" si="72"/>
        <v>68827.200000000012</v>
      </c>
      <c r="AG82" s="37">
        <f t="shared" si="73"/>
        <v>72259.200000000012</v>
      </c>
      <c r="AH82" s="37"/>
      <c r="AI82" s="83"/>
      <c r="AJ82" s="50"/>
    </row>
    <row r="83" spans="1:36" x14ac:dyDescent="0.25">
      <c r="A83" s="28" t="s">
        <v>204</v>
      </c>
      <c r="B83" s="39">
        <v>38.209200000000003</v>
      </c>
      <c r="C83" s="40">
        <v>40.269599999999997</v>
      </c>
      <c r="D83" s="41">
        <v>42.319800000000001</v>
      </c>
      <c r="E83" s="40">
        <v>44.380199999999995</v>
      </c>
      <c r="F83" s="41">
        <v>46.440600000000003</v>
      </c>
      <c r="G83" s="41"/>
      <c r="H83" s="80"/>
      <c r="I83" s="23"/>
      <c r="K83" s="34">
        <f t="shared" si="59"/>
        <v>3056.7360000000003</v>
      </c>
      <c r="L83" s="27">
        <f t="shared" si="60"/>
        <v>3221.5679999999998</v>
      </c>
      <c r="M83" s="27">
        <f t="shared" si="61"/>
        <v>3385.5839999999998</v>
      </c>
      <c r="N83" s="27">
        <f t="shared" si="62"/>
        <v>3550.4159999999997</v>
      </c>
      <c r="O83" s="27">
        <f t="shared" si="63"/>
        <v>3715.2480000000005</v>
      </c>
      <c r="P83" s="27"/>
      <c r="Q83" s="80"/>
      <c r="R83" s="23"/>
      <c r="T83" s="34">
        <f t="shared" si="64"/>
        <v>6622.9280000000008</v>
      </c>
      <c r="U83" s="27">
        <f t="shared" si="65"/>
        <v>6980.0639999999994</v>
      </c>
      <c r="V83" s="27">
        <f t="shared" si="66"/>
        <v>7335.4319999999998</v>
      </c>
      <c r="W83" s="27">
        <f t="shared" si="67"/>
        <v>7692.5679999999993</v>
      </c>
      <c r="X83" s="27">
        <f t="shared" si="68"/>
        <v>8049.7040000000015</v>
      </c>
      <c r="Y83" s="27"/>
      <c r="Z83" s="80"/>
      <c r="AA83" s="23"/>
      <c r="AC83" s="34">
        <f t="shared" si="69"/>
        <v>79475.136000000013</v>
      </c>
      <c r="AD83" s="27">
        <f t="shared" si="70"/>
        <v>83760.767999999996</v>
      </c>
      <c r="AE83" s="27">
        <f t="shared" si="71"/>
        <v>88025.183999999994</v>
      </c>
      <c r="AF83" s="27">
        <f t="shared" si="72"/>
        <v>92310.815999999992</v>
      </c>
      <c r="AG83" s="37">
        <f t="shared" si="73"/>
        <v>96596.448000000019</v>
      </c>
      <c r="AH83" s="37"/>
      <c r="AI83" s="83"/>
      <c r="AJ83" s="50"/>
    </row>
    <row r="84" spans="1:36" x14ac:dyDescent="0.25">
      <c r="A84" s="28" t="s">
        <v>13</v>
      </c>
      <c r="B84" s="39">
        <v>31.854600000000001</v>
      </c>
      <c r="C84" s="40">
        <v>33.507000000000005</v>
      </c>
      <c r="D84" s="41">
        <v>35.169599999999996</v>
      </c>
      <c r="E84" s="40">
        <v>36.822000000000003</v>
      </c>
      <c r="F84" s="41">
        <v>38.474399999999996</v>
      </c>
      <c r="G84" s="41"/>
      <c r="H84" s="80"/>
      <c r="I84" s="23"/>
      <c r="K84" s="34">
        <f t="shared" si="59"/>
        <v>2548.3679999999999</v>
      </c>
      <c r="L84" s="27">
        <f t="shared" si="60"/>
        <v>2680.5600000000004</v>
      </c>
      <c r="M84" s="27">
        <f t="shared" si="61"/>
        <v>2813.5679999999998</v>
      </c>
      <c r="N84" s="27">
        <f t="shared" si="62"/>
        <v>2945.76</v>
      </c>
      <c r="O84" s="27">
        <f t="shared" si="63"/>
        <v>3077.9519999999998</v>
      </c>
      <c r="P84" s="27"/>
      <c r="Q84" s="80"/>
      <c r="R84" s="23"/>
      <c r="T84" s="34">
        <f t="shared" si="64"/>
        <v>5521.4639999999999</v>
      </c>
      <c r="U84" s="27">
        <f t="shared" si="65"/>
        <v>5807.880000000001</v>
      </c>
      <c r="V84" s="27">
        <f t="shared" si="66"/>
        <v>6096.0639999999994</v>
      </c>
      <c r="W84" s="27">
        <f t="shared" si="67"/>
        <v>6382.4800000000005</v>
      </c>
      <c r="X84" s="27">
        <f t="shared" si="68"/>
        <v>6668.8959999999997</v>
      </c>
      <c r="Y84" s="27"/>
      <c r="Z84" s="80"/>
      <c r="AA84" s="23"/>
      <c r="AC84" s="34">
        <f t="shared" si="69"/>
        <v>66257.567999999999</v>
      </c>
      <c r="AD84" s="27">
        <f t="shared" si="70"/>
        <v>69694.560000000012</v>
      </c>
      <c r="AE84" s="27">
        <f t="shared" si="71"/>
        <v>73152.767999999996</v>
      </c>
      <c r="AF84" s="27">
        <f t="shared" si="72"/>
        <v>76589.760000000009</v>
      </c>
      <c r="AG84" s="37">
        <f t="shared" si="73"/>
        <v>80026.751999999993</v>
      </c>
      <c r="AH84" s="37"/>
      <c r="AI84" s="83"/>
      <c r="AJ84" s="50"/>
    </row>
    <row r="85" spans="1:36" x14ac:dyDescent="0.25">
      <c r="A85" s="28" t="s">
        <v>207</v>
      </c>
      <c r="B85" s="39">
        <v>20.930399999999999</v>
      </c>
      <c r="C85" s="40">
        <v>21.981000000000002</v>
      </c>
      <c r="D85" s="41">
        <v>23.072400000000002</v>
      </c>
      <c r="E85" s="40">
        <v>24.235200000000003</v>
      </c>
      <c r="F85" s="41">
        <v>25.438800000000001</v>
      </c>
      <c r="G85" s="41"/>
      <c r="H85" s="80"/>
      <c r="I85" s="23"/>
      <c r="K85" s="34">
        <f t="shared" si="59"/>
        <v>1674.4319999999998</v>
      </c>
      <c r="L85" s="27">
        <f t="shared" si="60"/>
        <v>1758.48</v>
      </c>
      <c r="M85" s="27">
        <f t="shared" si="61"/>
        <v>1845.7920000000001</v>
      </c>
      <c r="N85" s="27">
        <f t="shared" si="62"/>
        <v>1938.8160000000003</v>
      </c>
      <c r="O85" s="27">
        <f t="shared" si="63"/>
        <v>2035.104</v>
      </c>
      <c r="P85" s="27"/>
      <c r="Q85" s="80"/>
      <c r="R85" s="23"/>
      <c r="T85" s="34">
        <f t="shared" si="64"/>
        <v>3627.9359999999997</v>
      </c>
      <c r="U85" s="27">
        <f t="shared" si="65"/>
        <v>3810.0400000000004</v>
      </c>
      <c r="V85" s="27">
        <f t="shared" si="66"/>
        <v>3999.2160000000003</v>
      </c>
      <c r="W85" s="27">
        <f t="shared" si="67"/>
        <v>4200.7680000000009</v>
      </c>
      <c r="X85" s="27">
        <f t="shared" si="68"/>
        <v>4409.3919999999998</v>
      </c>
      <c r="Y85" s="27"/>
      <c r="Z85" s="80"/>
      <c r="AA85" s="23"/>
      <c r="AC85" s="34">
        <f t="shared" si="69"/>
        <v>43535.231999999996</v>
      </c>
      <c r="AD85" s="27">
        <f t="shared" si="70"/>
        <v>45720.480000000003</v>
      </c>
      <c r="AE85" s="27">
        <f t="shared" si="71"/>
        <v>47990.592000000004</v>
      </c>
      <c r="AF85" s="27">
        <f t="shared" si="72"/>
        <v>50409.216000000008</v>
      </c>
      <c r="AG85" s="37">
        <f t="shared" si="73"/>
        <v>52912.703999999998</v>
      </c>
      <c r="AH85" s="37"/>
      <c r="AI85" s="83"/>
      <c r="AJ85" s="50"/>
    </row>
    <row r="86" spans="1:36" x14ac:dyDescent="0.25">
      <c r="A86" s="28" t="s">
        <v>206</v>
      </c>
      <c r="B86" s="39">
        <v>18.553800000000003</v>
      </c>
      <c r="C86" s="40">
        <v>19.482000000000003</v>
      </c>
      <c r="D86" s="41">
        <v>20.440799999999999</v>
      </c>
      <c r="E86" s="40">
        <v>21.471</v>
      </c>
      <c r="F86" s="41">
        <v>22.542000000000002</v>
      </c>
      <c r="G86" s="41"/>
      <c r="H86" s="80"/>
      <c r="I86" s="23"/>
      <c r="K86" s="34">
        <f t="shared" si="59"/>
        <v>1484.3040000000001</v>
      </c>
      <c r="L86" s="27">
        <f t="shared" si="60"/>
        <v>1558.5600000000002</v>
      </c>
      <c r="M86" s="27">
        <f t="shared" si="61"/>
        <v>1635.2639999999999</v>
      </c>
      <c r="N86" s="27">
        <f t="shared" si="62"/>
        <v>1717.68</v>
      </c>
      <c r="O86" s="27">
        <f t="shared" si="63"/>
        <v>1803.3600000000001</v>
      </c>
      <c r="P86" s="27"/>
      <c r="Q86" s="80"/>
      <c r="R86" s="23"/>
      <c r="T86" s="34">
        <f t="shared" si="64"/>
        <v>3215.9920000000002</v>
      </c>
      <c r="U86" s="27">
        <f t="shared" si="65"/>
        <v>3376.8800000000006</v>
      </c>
      <c r="V86" s="27">
        <f t="shared" si="66"/>
        <v>3543.0719999999997</v>
      </c>
      <c r="W86" s="27">
        <f t="shared" si="67"/>
        <v>3721.64</v>
      </c>
      <c r="X86" s="27">
        <f t="shared" si="68"/>
        <v>3907.28</v>
      </c>
      <c r="Y86" s="27"/>
      <c r="Z86" s="80"/>
      <c r="AA86" s="23"/>
      <c r="AC86" s="34">
        <f t="shared" si="69"/>
        <v>38591.904000000002</v>
      </c>
      <c r="AD86" s="27">
        <f t="shared" si="70"/>
        <v>40522.560000000005</v>
      </c>
      <c r="AE86" s="27">
        <f t="shared" si="71"/>
        <v>42516.863999999994</v>
      </c>
      <c r="AF86" s="27">
        <f t="shared" si="72"/>
        <v>44659.68</v>
      </c>
      <c r="AG86" s="37">
        <f t="shared" si="73"/>
        <v>46887.360000000001</v>
      </c>
      <c r="AH86" s="37"/>
      <c r="AI86" s="83"/>
      <c r="AJ86" s="50"/>
    </row>
    <row r="87" spans="1:36" ht="14.1" customHeight="1" x14ac:dyDescent="0.25">
      <c r="A87" s="43"/>
      <c r="B87" s="44"/>
      <c r="C87" s="45"/>
      <c r="D87" s="45"/>
      <c r="E87" s="46"/>
      <c r="F87" s="45"/>
      <c r="G87" s="45"/>
      <c r="H87" s="80"/>
      <c r="I87" s="23"/>
      <c r="K87" s="47"/>
      <c r="L87" s="46"/>
      <c r="M87" s="48"/>
      <c r="N87" s="49"/>
      <c r="O87" s="48"/>
      <c r="P87" s="48"/>
      <c r="Q87" s="83"/>
      <c r="R87" s="23"/>
      <c r="S87" s="27"/>
      <c r="T87" s="47"/>
      <c r="U87" s="49"/>
      <c r="V87" s="48"/>
      <c r="W87" s="49"/>
      <c r="X87" s="48"/>
      <c r="Y87" s="48"/>
      <c r="Z87" s="83"/>
      <c r="AA87" s="23"/>
      <c r="AC87" s="47"/>
      <c r="AD87" s="49"/>
      <c r="AE87" s="48"/>
      <c r="AF87" s="49"/>
      <c r="AG87" s="48"/>
      <c r="AH87" s="48"/>
      <c r="AI87" s="83"/>
      <c r="AJ87" s="23"/>
    </row>
    <row r="88" spans="1:36" s="21" customFormat="1" ht="14.1" customHeight="1" x14ac:dyDescent="0.25">
      <c r="A88" s="51" t="s">
        <v>253</v>
      </c>
      <c r="B88" s="20"/>
      <c r="E88" s="22"/>
      <c r="H88" s="80"/>
      <c r="I88" s="23"/>
      <c r="J88" s="2"/>
      <c r="K88" s="24"/>
      <c r="L88" s="22"/>
      <c r="M88" s="25"/>
      <c r="N88" s="26"/>
      <c r="O88" s="25"/>
      <c r="P88" s="25"/>
      <c r="Q88" s="80"/>
      <c r="R88" s="23"/>
      <c r="S88" s="27"/>
      <c r="T88" s="24"/>
      <c r="U88" s="26"/>
      <c r="V88" s="25"/>
      <c r="W88" s="26"/>
      <c r="X88" s="25"/>
      <c r="Y88" s="25"/>
      <c r="Z88" s="80"/>
      <c r="AA88" s="23"/>
      <c r="AC88" s="24"/>
      <c r="AD88" s="26"/>
      <c r="AE88" s="25"/>
      <c r="AF88" s="26"/>
      <c r="AG88" s="25"/>
      <c r="AH88" s="25"/>
      <c r="AI88" s="83"/>
      <c r="AJ88" s="50"/>
    </row>
    <row r="89" spans="1:36" x14ac:dyDescent="0.25">
      <c r="A89" s="28" t="s">
        <v>32</v>
      </c>
      <c r="B89" s="39">
        <f>(B50*0.02)+B50</f>
        <v>15.866099999999999</v>
      </c>
      <c r="C89" s="40">
        <f t="shared" ref="C89:F89" si="76">(C50*0.02)+C50</f>
        <v>16.656804000000001</v>
      </c>
      <c r="D89" s="41">
        <f t="shared" si="76"/>
        <v>17.489124</v>
      </c>
      <c r="E89" s="40">
        <f t="shared" si="76"/>
        <v>18.363060000000001</v>
      </c>
      <c r="F89" s="41">
        <f t="shared" si="76"/>
        <v>19.278612000000003</v>
      </c>
      <c r="G89" s="41"/>
      <c r="H89" s="80"/>
      <c r="I89" s="23"/>
      <c r="K89" s="34">
        <f t="shared" ref="K89:K126" si="77">B89*80</f>
        <v>1269.288</v>
      </c>
      <c r="L89" s="27">
        <f t="shared" ref="L89:L126" si="78">C89*80</f>
        <v>1332.54432</v>
      </c>
      <c r="M89" s="27">
        <f t="shared" ref="M89:M126" si="79">D89*80</f>
        <v>1399.1299200000001</v>
      </c>
      <c r="N89" s="27">
        <f t="shared" ref="N89:N126" si="80">E89*80</f>
        <v>1469.0448000000001</v>
      </c>
      <c r="O89" s="27">
        <f t="shared" ref="O89:O126" si="81">F89*80</f>
        <v>1542.2889600000003</v>
      </c>
      <c r="P89" s="27"/>
      <c r="Q89" s="80"/>
      <c r="R89" s="23"/>
      <c r="T89" s="34">
        <f t="shared" ref="T89:T126" si="82">(K89*26)/12</f>
        <v>2750.1239999999998</v>
      </c>
      <c r="U89" s="27">
        <f t="shared" ref="U89:U126" si="83">(L89*26)/12</f>
        <v>2887.1793600000001</v>
      </c>
      <c r="V89" s="27">
        <f t="shared" ref="V89:V126" si="84">(M89*26)/12</f>
        <v>3031.4481599999999</v>
      </c>
      <c r="W89" s="27">
        <f t="shared" ref="W89:W126" si="85">(N89*26)/12</f>
        <v>3182.9304000000006</v>
      </c>
      <c r="X89" s="27">
        <f t="shared" ref="X89:X126" si="86">(O89*26)/12</f>
        <v>3341.6260800000005</v>
      </c>
      <c r="Y89" s="27"/>
      <c r="Z89" s="80"/>
      <c r="AA89" s="23"/>
      <c r="AC89" s="34">
        <f t="shared" ref="AC89:AC126" si="87">K89*26</f>
        <v>33001.487999999998</v>
      </c>
      <c r="AD89" s="27">
        <f t="shared" ref="AD89:AD126" si="88">L89*26</f>
        <v>34646.152320000001</v>
      </c>
      <c r="AE89" s="27">
        <f t="shared" ref="AE89:AE126" si="89">M89*26</f>
        <v>36377.377919999999</v>
      </c>
      <c r="AF89" s="27">
        <f t="shared" ref="AF89:AF126" si="90">N89*26</f>
        <v>38195.164800000006</v>
      </c>
      <c r="AG89" s="37">
        <f t="shared" ref="AG89:AG126" si="91">O89*26</f>
        <v>40099.512960000007</v>
      </c>
      <c r="AH89" s="37"/>
      <c r="AI89" s="83"/>
      <c r="AJ89" s="50"/>
    </row>
    <row r="90" spans="1:36" x14ac:dyDescent="0.25">
      <c r="A90" s="28" t="s">
        <v>33</v>
      </c>
      <c r="B90" s="39">
        <f t="shared" ref="B90:F90" si="92">(B51*0.02)+B51</f>
        <v>17.905284000000002</v>
      </c>
      <c r="C90" s="40">
        <f t="shared" si="92"/>
        <v>18.800028000000001</v>
      </c>
      <c r="D90" s="41">
        <f t="shared" si="92"/>
        <v>19.736387999999998</v>
      </c>
      <c r="E90" s="40">
        <f t="shared" si="92"/>
        <v>20.724768000000001</v>
      </c>
      <c r="F90" s="41">
        <f t="shared" si="92"/>
        <v>21.754763999999998</v>
      </c>
      <c r="G90" s="41"/>
      <c r="H90" s="80"/>
      <c r="I90" s="23"/>
      <c r="K90" s="34">
        <f t="shared" si="77"/>
        <v>1432.42272</v>
      </c>
      <c r="L90" s="27">
        <f t="shared" si="78"/>
        <v>1504.00224</v>
      </c>
      <c r="M90" s="27">
        <f t="shared" si="79"/>
        <v>1578.91104</v>
      </c>
      <c r="N90" s="27">
        <f t="shared" si="80"/>
        <v>1657.98144</v>
      </c>
      <c r="O90" s="27">
        <f t="shared" si="81"/>
        <v>1740.3811199999998</v>
      </c>
      <c r="P90" s="27"/>
      <c r="Q90" s="80"/>
      <c r="R90" s="23"/>
      <c r="T90" s="34">
        <f t="shared" si="82"/>
        <v>3103.5825600000003</v>
      </c>
      <c r="U90" s="27">
        <f t="shared" si="83"/>
        <v>3258.6715199999999</v>
      </c>
      <c r="V90" s="27">
        <f t="shared" si="84"/>
        <v>3420.9739199999999</v>
      </c>
      <c r="W90" s="27">
        <f t="shared" si="85"/>
        <v>3592.2931200000003</v>
      </c>
      <c r="X90" s="27">
        <f t="shared" si="86"/>
        <v>3770.8257599999997</v>
      </c>
      <c r="Y90" s="27"/>
      <c r="Z90" s="80"/>
      <c r="AA90" s="23"/>
      <c r="AC90" s="34">
        <f t="shared" si="87"/>
        <v>37242.990720000002</v>
      </c>
      <c r="AD90" s="27">
        <f t="shared" si="88"/>
        <v>39104.058239999998</v>
      </c>
      <c r="AE90" s="27">
        <f t="shared" si="89"/>
        <v>41051.687039999997</v>
      </c>
      <c r="AF90" s="27">
        <f t="shared" si="90"/>
        <v>43107.517440000003</v>
      </c>
      <c r="AG90" s="37">
        <f t="shared" si="91"/>
        <v>45249.909119999997</v>
      </c>
      <c r="AH90" s="37"/>
      <c r="AI90" s="83"/>
      <c r="AJ90" s="50"/>
    </row>
    <row r="91" spans="1:36" x14ac:dyDescent="0.25">
      <c r="A91" s="28" t="s">
        <v>34</v>
      </c>
      <c r="B91" s="39">
        <f t="shared" ref="B91:F91" si="93">(B52*0.02)+B52</f>
        <v>19.694771999999997</v>
      </c>
      <c r="C91" s="40">
        <f t="shared" si="93"/>
        <v>20.683152</v>
      </c>
      <c r="D91" s="41">
        <f t="shared" si="93"/>
        <v>21.723551999999998</v>
      </c>
      <c r="E91" s="40">
        <f t="shared" si="93"/>
        <v>22.805568000000005</v>
      </c>
      <c r="F91" s="41">
        <f t="shared" si="93"/>
        <v>23.939604000000003</v>
      </c>
      <c r="G91" s="41"/>
      <c r="H91" s="80"/>
      <c r="I91" s="23"/>
      <c r="K91" s="34">
        <f t="shared" si="77"/>
        <v>1575.5817599999998</v>
      </c>
      <c r="L91" s="27">
        <f t="shared" si="78"/>
        <v>1654.6521600000001</v>
      </c>
      <c r="M91" s="27">
        <f t="shared" si="79"/>
        <v>1737.8841599999998</v>
      </c>
      <c r="N91" s="27">
        <f t="shared" si="80"/>
        <v>1824.4454400000004</v>
      </c>
      <c r="O91" s="27">
        <f t="shared" si="81"/>
        <v>1915.1683200000002</v>
      </c>
      <c r="P91" s="27"/>
      <c r="Q91" s="80"/>
      <c r="R91" s="23"/>
      <c r="T91" s="34">
        <f t="shared" si="82"/>
        <v>3413.7604799999995</v>
      </c>
      <c r="U91" s="27">
        <f t="shared" si="83"/>
        <v>3585.0796800000003</v>
      </c>
      <c r="V91" s="27">
        <f t="shared" si="84"/>
        <v>3765.4156799999996</v>
      </c>
      <c r="W91" s="27">
        <f t="shared" si="85"/>
        <v>3952.9651200000008</v>
      </c>
      <c r="X91" s="27">
        <f t="shared" si="86"/>
        <v>4149.5313599999999</v>
      </c>
      <c r="Y91" s="27"/>
      <c r="Z91" s="80"/>
      <c r="AA91" s="23"/>
      <c r="AC91" s="34">
        <f t="shared" si="87"/>
        <v>40965.125759999995</v>
      </c>
      <c r="AD91" s="27">
        <f t="shared" si="88"/>
        <v>43020.956160000002</v>
      </c>
      <c r="AE91" s="27">
        <f t="shared" si="89"/>
        <v>45184.988159999994</v>
      </c>
      <c r="AF91" s="27">
        <f t="shared" si="90"/>
        <v>47435.581440000009</v>
      </c>
      <c r="AG91" s="37">
        <f t="shared" si="91"/>
        <v>49794.376320000003</v>
      </c>
      <c r="AH91" s="37"/>
      <c r="AI91" s="83"/>
      <c r="AJ91" s="50"/>
    </row>
    <row r="92" spans="1:36" x14ac:dyDescent="0.25">
      <c r="A92" s="28" t="s">
        <v>214</v>
      </c>
      <c r="B92" s="39">
        <f t="shared" ref="B92:F92" si="94">(B53*0.02)+B53</f>
        <v>18.987299999999998</v>
      </c>
      <c r="C92" s="40">
        <f t="shared" si="94"/>
        <v>19.944468000000004</v>
      </c>
      <c r="D92" s="41">
        <f t="shared" si="94"/>
        <v>20.922443999999999</v>
      </c>
      <c r="E92" s="40">
        <f t="shared" si="94"/>
        <v>21.973248000000002</v>
      </c>
      <c r="F92" s="41">
        <f t="shared" si="94"/>
        <v>23.065668000000002</v>
      </c>
      <c r="G92" s="41"/>
      <c r="H92" s="80"/>
      <c r="I92" s="53">
        <v>26.75</v>
      </c>
      <c r="K92" s="34">
        <f t="shared" si="77"/>
        <v>1518.9839999999999</v>
      </c>
      <c r="L92" s="27">
        <f t="shared" si="78"/>
        <v>1595.5574400000003</v>
      </c>
      <c r="M92" s="27">
        <f t="shared" si="79"/>
        <v>1673.7955199999999</v>
      </c>
      <c r="N92" s="27">
        <f t="shared" si="80"/>
        <v>1757.8598400000001</v>
      </c>
      <c r="O92" s="27">
        <f t="shared" si="81"/>
        <v>1845.2534400000002</v>
      </c>
      <c r="P92" s="27"/>
      <c r="Q92" s="80"/>
      <c r="R92" s="54">
        <f>I92*80</f>
        <v>2140</v>
      </c>
      <c r="T92" s="34">
        <f t="shared" si="82"/>
        <v>3291.1319999999996</v>
      </c>
      <c r="U92" s="27">
        <f t="shared" si="83"/>
        <v>3457.0411200000003</v>
      </c>
      <c r="V92" s="27">
        <f t="shared" si="84"/>
        <v>3626.5569599999999</v>
      </c>
      <c r="W92" s="27">
        <f t="shared" si="85"/>
        <v>3808.6963200000005</v>
      </c>
      <c r="X92" s="27">
        <f t="shared" si="86"/>
        <v>3998.0491200000001</v>
      </c>
      <c r="Y92" s="27"/>
      <c r="Z92" s="80"/>
      <c r="AA92" s="55">
        <f t="shared" ref="AA92" si="95">(R92*26)/12</f>
        <v>4636.666666666667</v>
      </c>
      <c r="AC92" s="34">
        <f t="shared" si="87"/>
        <v>39493.583999999995</v>
      </c>
      <c r="AD92" s="27">
        <f t="shared" si="88"/>
        <v>41484.493440000006</v>
      </c>
      <c r="AE92" s="27">
        <f t="shared" si="89"/>
        <v>43518.683519999999</v>
      </c>
      <c r="AF92" s="27">
        <f t="shared" si="90"/>
        <v>45704.355840000004</v>
      </c>
      <c r="AG92" s="37">
        <f t="shared" si="91"/>
        <v>47976.589440000003</v>
      </c>
      <c r="AH92" s="37"/>
      <c r="AI92" s="83"/>
      <c r="AJ92" s="54">
        <f t="shared" ref="AJ92" si="96">R92*26</f>
        <v>55640</v>
      </c>
    </row>
    <row r="93" spans="1:36" x14ac:dyDescent="0.25">
      <c r="A93" s="28" t="s">
        <v>36</v>
      </c>
      <c r="B93" s="39">
        <f t="shared" ref="B93:F93" si="97">(B54*0.02)+B54</f>
        <v>23.04486</v>
      </c>
      <c r="C93" s="40">
        <f t="shared" si="97"/>
        <v>24.199704000000001</v>
      </c>
      <c r="D93" s="41">
        <f t="shared" si="97"/>
        <v>25.416972000000001</v>
      </c>
      <c r="E93" s="40">
        <f t="shared" si="97"/>
        <v>26.675856</v>
      </c>
      <c r="F93" s="41">
        <f t="shared" si="97"/>
        <v>28.017972</v>
      </c>
      <c r="G93" s="41"/>
      <c r="H93" s="80"/>
      <c r="I93" s="23"/>
      <c r="K93" s="34">
        <f t="shared" si="77"/>
        <v>1843.5888</v>
      </c>
      <c r="L93" s="27">
        <f t="shared" si="78"/>
        <v>1935.97632</v>
      </c>
      <c r="M93" s="27">
        <f t="shared" si="79"/>
        <v>2033.3577600000001</v>
      </c>
      <c r="N93" s="27">
        <f t="shared" si="80"/>
        <v>2134.0684799999999</v>
      </c>
      <c r="O93" s="27">
        <f t="shared" si="81"/>
        <v>2241.4377599999998</v>
      </c>
      <c r="P93" s="27"/>
      <c r="Q93" s="80"/>
      <c r="R93" s="23"/>
      <c r="T93" s="34">
        <f t="shared" si="82"/>
        <v>3994.4423999999999</v>
      </c>
      <c r="U93" s="27">
        <f t="shared" si="83"/>
        <v>4194.6153599999998</v>
      </c>
      <c r="V93" s="27">
        <f t="shared" si="84"/>
        <v>4405.6084799999999</v>
      </c>
      <c r="W93" s="27">
        <f t="shared" si="85"/>
        <v>4623.8150400000004</v>
      </c>
      <c r="X93" s="27">
        <f t="shared" si="86"/>
        <v>4856.44848</v>
      </c>
      <c r="Y93" s="27"/>
      <c r="Z93" s="80"/>
      <c r="AA93" s="23"/>
      <c r="AC93" s="34">
        <f t="shared" si="87"/>
        <v>47933.308799999999</v>
      </c>
      <c r="AD93" s="27">
        <f t="shared" si="88"/>
        <v>50335.384319999997</v>
      </c>
      <c r="AE93" s="27">
        <f t="shared" si="89"/>
        <v>52867.301760000002</v>
      </c>
      <c r="AF93" s="27">
        <f t="shared" si="90"/>
        <v>55485.780480000001</v>
      </c>
      <c r="AG93" s="37">
        <f t="shared" si="91"/>
        <v>58277.381759999997</v>
      </c>
      <c r="AH93" s="37"/>
      <c r="AI93" s="83"/>
      <c r="AJ93" s="50"/>
    </row>
    <row r="94" spans="1:36" x14ac:dyDescent="0.25">
      <c r="A94" s="28" t="s">
        <v>242</v>
      </c>
      <c r="B94" s="39">
        <f t="shared" ref="B94:F94" si="98">(B55*0.02)+B55</f>
        <v>19.393056000000001</v>
      </c>
      <c r="C94" s="40">
        <f t="shared" si="98"/>
        <v>20.360628000000002</v>
      </c>
      <c r="D94" s="41">
        <f t="shared" si="98"/>
        <v>21.380220000000001</v>
      </c>
      <c r="E94" s="40">
        <f t="shared" si="98"/>
        <v>22.441428000000002</v>
      </c>
      <c r="F94" s="41">
        <f t="shared" si="98"/>
        <v>23.565059999999999</v>
      </c>
      <c r="G94" s="41"/>
      <c r="H94" s="80"/>
      <c r="I94" s="23"/>
      <c r="K94" s="34">
        <f t="shared" si="77"/>
        <v>1551.4444800000001</v>
      </c>
      <c r="L94" s="27">
        <f t="shared" si="78"/>
        <v>1628.8502400000002</v>
      </c>
      <c r="M94" s="27">
        <f t="shared" si="79"/>
        <v>1710.4176000000002</v>
      </c>
      <c r="N94" s="27">
        <f t="shared" si="80"/>
        <v>1795.3142400000002</v>
      </c>
      <c r="O94" s="27">
        <f t="shared" si="81"/>
        <v>1885.2048</v>
      </c>
      <c r="P94" s="27"/>
      <c r="Q94" s="80"/>
      <c r="R94" s="23"/>
      <c r="T94" s="34">
        <f t="shared" si="82"/>
        <v>3361.4630400000001</v>
      </c>
      <c r="U94" s="27">
        <f t="shared" si="83"/>
        <v>3529.1755200000007</v>
      </c>
      <c r="V94" s="27">
        <f t="shared" si="84"/>
        <v>3705.9048000000003</v>
      </c>
      <c r="W94" s="27">
        <f t="shared" si="85"/>
        <v>3889.8475200000007</v>
      </c>
      <c r="X94" s="27">
        <f t="shared" si="86"/>
        <v>4084.6104</v>
      </c>
      <c r="Y94" s="27"/>
      <c r="Z94" s="80"/>
      <c r="AA94" s="23"/>
      <c r="AC94" s="34">
        <f t="shared" si="87"/>
        <v>40337.556479999999</v>
      </c>
      <c r="AD94" s="27">
        <f t="shared" si="88"/>
        <v>42350.106240000008</v>
      </c>
      <c r="AE94" s="27">
        <f t="shared" si="89"/>
        <v>44470.857600000003</v>
      </c>
      <c r="AF94" s="27">
        <f t="shared" si="90"/>
        <v>46678.170240000007</v>
      </c>
      <c r="AG94" s="37">
        <f t="shared" si="91"/>
        <v>49015.324800000002</v>
      </c>
      <c r="AH94" s="37"/>
      <c r="AI94" s="83"/>
      <c r="AJ94" s="50"/>
    </row>
    <row r="95" spans="1:36" x14ac:dyDescent="0.25">
      <c r="A95" s="28" t="s">
        <v>244</v>
      </c>
      <c r="B95" s="39">
        <f t="shared" ref="B95:F95" si="99">(B56*0.02)+B56</f>
        <v>21.328199999999999</v>
      </c>
      <c r="C95" s="40">
        <f t="shared" si="99"/>
        <v>22.3992</v>
      </c>
      <c r="D95" s="41">
        <f t="shared" si="99"/>
        <v>23.5212</v>
      </c>
      <c r="E95" s="40">
        <f t="shared" si="99"/>
        <v>24.683999999999997</v>
      </c>
      <c r="F95" s="41">
        <f t="shared" si="99"/>
        <v>25.918199999999999</v>
      </c>
      <c r="G95" s="41"/>
      <c r="H95" s="80"/>
      <c r="I95" s="23"/>
      <c r="K95" s="34">
        <f t="shared" si="77"/>
        <v>1706.2559999999999</v>
      </c>
      <c r="L95" s="27">
        <f t="shared" si="78"/>
        <v>1791.9360000000001</v>
      </c>
      <c r="M95" s="27">
        <f t="shared" si="79"/>
        <v>1881.6959999999999</v>
      </c>
      <c r="N95" s="27">
        <f t="shared" si="80"/>
        <v>1974.7199999999998</v>
      </c>
      <c r="O95" s="27">
        <f t="shared" si="81"/>
        <v>2073.4560000000001</v>
      </c>
      <c r="P95" s="27"/>
      <c r="Q95" s="80"/>
      <c r="R95" s="23"/>
      <c r="T95" s="34">
        <f t="shared" si="82"/>
        <v>3696.8879999999995</v>
      </c>
      <c r="U95" s="27">
        <f t="shared" si="83"/>
        <v>3882.5280000000002</v>
      </c>
      <c r="V95" s="27">
        <f t="shared" si="84"/>
        <v>4077.0079999999998</v>
      </c>
      <c r="W95" s="27">
        <f t="shared" si="85"/>
        <v>4278.5599999999995</v>
      </c>
      <c r="X95" s="27">
        <f t="shared" si="86"/>
        <v>4492.4880000000003</v>
      </c>
      <c r="Y95" s="27"/>
      <c r="Z95" s="80"/>
      <c r="AA95" s="23"/>
      <c r="AC95" s="34">
        <f t="shared" si="87"/>
        <v>44362.655999999995</v>
      </c>
      <c r="AD95" s="27">
        <f t="shared" si="88"/>
        <v>46590.336000000003</v>
      </c>
      <c r="AE95" s="27">
        <f t="shared" si="89"/>
        <v>48924.095999999998</v>
      </c>
      <c r="AF95" s="27">
        <f t="shared" si="90"/>
        <v>51342.719999999994</v>
      </c>
      <c r="AG95" s="37">
        <f t="shared" si="91"/>
        <v>53909.856</v>
      </c>
      <c r="AH95" s="37"/>
      <c r="AI95" s="83"/>
      <c r="AJ95" s="50"/>
    </row>
    <row r="96" spans="1:36" x14ac:dyDescent="0.25">
      <c r="A96" s="28" t="s">
        <v>38</v>
      </c>
      <c r="B96" s="39">
        <f t="shared" ref="B96:F96" si="100">(B57*0.02)+B57</f>
        <v>23.04486</v>
      </c>
      <c r="C96" s="40">
        <f t="shared" si="100"/>
        <v>24.199704000000001</v>
      </c>
      <c r="D96" s="41">
        <f t="shared" si="100"/>
        <v>25.416972000000001</v>
      </c>
      <c r="E96" s="40">
        <f t="shared" si="100"/>
        <v>26.675856</v>
      </c>
      <c r="F96" s="41">
        <f t="shared" si="100"/>
        <v>28.017972</v>
      </c>
      <c r="G96" s="41"/>
      <c r="H96" s="80"/>
      <c r="I96" s="23"/>
      <c r="K96" s="34">
        <f t="shared" si="77"/>
        <v>1843.5888</v>
      </c>
      <c r="L96" s="27">
        <f t="shared" si="78"/>
        <v>1935.97632</v>
      </c>
      <c r="M96" s="27">
        <f t="shared" si="79"/>
        <v>2033.3577600000001</v>
      </c>
      <c r="N96" s="27">
        <f t="shared" si="80"/>
        <v>2134.0684799999999</v>
      </c>
      <c r="O96" s="27">
        <f t="shared" si="81"/>
        <v>2241.4377599999998</v>
      </c>
      <c r="P96" s="27"/>
      <c r="Q96" s="80"/>
      <c r="R96" s="23"/>
      <c r="T96" s="34">
        <f t="shared" si="82"/>
        <v>3994.4423999999999</v>
      </c>
      <c r="U96" s="27">
        <f t="shared" si="83"/>
        <v>4194.6153599999998</v>
      </c>
      <c r="V96" s="27">
        <f t="shared" si="84"/>
        <v>4405.6084799999999</v>
      </c>
      <c r="W96" s="27">
        <f t="shared" si="85"/>
        <v>4623.8150400000004</v>
      </c>
      <c r="X96" s="27">
        <f t="shared" si="86"/>
        <v>4856.44848</v>
      </c>
      <c r="Y96" s="27"/>
      <c r="Z96" s="80"/>
      <c r="AA96" s="23"/>
      <c r="AC96" s="34">
        <f t="shared" si="87"/>
        <v>47933.308799999999</v>
      </c>
      <c r="AD96" s="27">
        <f t="shared" si="88"/>
        <v>50335.384319999997</v>
      </c>
      <c r="AE96" s="27">
        <f t="shared" si="89"/>
        <v>52867.301760000002</v>
      </c>
      <c r="AF96" s="27">
        <f t="shared" si="90"/>
        <v>55485.780480000001</v>
      </c>
      <c r="AG96" s="37">
        <f t="shared" si="91"/>
        <v>58277.381759999997</v>
      </c>
      <c r="AH96" s="37"/>
      <c r="AI96" s="83"/>
      <c r="AJ96" s="50"/>
    </row>
    <row r="97" spans="1:36" x14ac:dyDescent="0.25">
      <c r="A97" s="28" t="s">
        <v>39</v>
      </c>
      <c r="B97" s="39">
        <f t="shared" ref="B97:F97" si="101">(B58*0.02)+B58</f>
        <v>23.304959999999998</v>
      </c>
      <c r="C97" s="40">
        <f t="shared" si="101"/>
        <v>24.459803999999998</v>
      </c>
      <c r="D97" s="41">
        <f t="shared" si="101"/>
        <v>25.687476</v>
      </c>
      <c r="E97" s="40">
        <f t="shared" si="101"/>
        <v>26.977571999999999</v>
      </c>
      <c r="F97" s="41">
        <f t="shared" si="101"/>
        <v>28.319687999999999</v>
      </c>
      <c r="G97" s="41"/>
      <c r="H97" s="80"/>
      <c r="I97" s="23"/>
      <c r="K97" s="34">
        <f t="shared" si="77"/>
        <v>1864.3967999999998</v>
      </c>
      <c r="L97" s="27">
        <f t="shared" si="78"/>
        <v>1956.7843199999998</v>
      </c>
      <c r="M97" s="27">
        <f t="shared" si="79"/>
        <v>2054.9980799999998</v>
      </c>
      <c r="N97" s="27">
        <f t="shared" si="80"/>
        <v>2158.2057599999998</v>
      </c>
      <c r="O97" s="27">
        <f t="shared" si="81"/>
        <v>2265.5750399999997</v>
      </c>
      <c r="P97" s="27"/>
      <c r="Q97" s="80"/>
      <c r="R97" s="23"/>
      <c r="T97" s="34">
        <f t="shared" si="82"/>
        <v>4039.5263999999993</v>
      </c>
      <c r="U97" s="27">
        <f t="shared" si="83"/>
        <v>4239.6993599999996</v>
      </c>
      <c r="V97" s="27">
        <f t="shared" si="84"/>
        <v>4452.4958399999996</v>
      </c>
      <c r="W97" s="27">
        <f t="shared" si="85"/>
        <v>4676.1124799999998</v>
      </c>
      <c r="X97" s="27">
        <f t="shared" si="86"/>
        <v>4908.7459199999994</v>
      </c>
      <c r="Y97" s="27"/>
      <c r="Z97" s="80"/>
      <c r="AA97" s="23"/>
      <c r="AC97" s="34">
        <f t="shared" si="87"/>
        <v>48474.316799999993</v>
      </c>
      <c r="AD97" s="27">
        <f t="shared" si="88"/>
        <v>50876.392319999992</v>
      </c>
      <c r="AE97" s="27">
        <f t="shared" si="89"/>
        <v>53429.950079999995</v>
      </c>
      <c r="AF97" s="27">
        <f t="shared" si="90"/>
        <v>56113.349759999997</v>
      </c>
      <c r="AG97" s="37">
        <f t="shared" si="91"/>
        <v>58904.951039999993</v>
      </c>
      <c r="AH97" s="37"/>
      <c r="AI97" s="83"/>
      <c r="AJ97" s="50"/>
    </row>
    <row r="98" spans="1:36" x14ac:dyDescent="0.25">
      <c r="A98" s="28" t="s">
        <v>40</v>
      </c>
      <c r="B98" s="39">
        <f t="shared" ref="B98:F98" si="102">(B59*0.02)+B59</f>
        <v>25.614648000000003</v>
      </c>
      <c r="C98" s="40">
        <f t="shared" si="102"/>
        <v>26.904743999999997</v>
      </c>
      <c r="D98" s="41">
        <f t="shared" si="102"/>
        <v>28.246859999999998</v>
      </c>
      <c r="E98" s="40">
        <f t="shared" si="102"/>
        <v>29.651399999999999</v>
      </c>
      <c r="F98" s="41">
        <f t="shared" si="102"/>
        <v>31.139172000000002</v>
      </c>
      <c r="G98" s="41"/>
      <c r="H98" s="80"/>
      <c r="I98" s="23"/>
      <c r="K98" s="34">
        <f t="shared" si="77"/>
        <v>2049.17184</v>
      </c>
      <c r="L98" s="27">
        <f t="shared" si="78"/>
        <v>2152.37952</v>
      </c>
      <c r="M98" s="27">
        <f t="shared" si="79"/>
        <v>2259.7487999999998</v>
      </c>
      <c r="N98" s="27">
        <f t="shared" si="80"/>
        <v>2372.1120000000001</v>
      </c>
      <c r="O98" s="27">
        <f t="shared" si="81"/>
        <v>2491.1337600000002</v>
      </c>
      <c r="P98" s="27"/>
      <c r="Q98" s="80"/>
      <c r="R98" s="23"/>
      <c r="T98" s="34">
        <f t="shared" si="82"/>
        <v>4439.8723199999995</v>
      </c>
      <c r="U98" s="27">
        <f t="shared" si="83"/>
        <v>4663.4889599999997</v>
      </c>
      <c r="V98" s="27">
        <f t="shared" si="84"/>
        <v>4896.1223999999993</v>
      </c>
      <c r="W98" s="27">
        <f t="shared" si="85"/>
        <v>5139.576</v>
      </c>
      <c r="X98" s="27">
        <f t="shared" si="86"/>
        <v>5397.4564799999998</v>
      </c>
      <c r="Y98" s="27"/>
      <c r="Z98" s="80"/>
      <c r="AA98" s="23"/>
      <c r="AC98" s="34">
        <f t="shared" si="87"/>
        <v>53278.467839999998</v>
      </c>
      <c r="AD98" s="27">
        <f t="shared" si="88"/>
        <v>55961.86752</v>
      </c>
      <c r="AE98" s="27">
        <f t="shared" si="89"/>
        <v>58753.468799999995</v>
      </c>
      <c r="AF98" s="27">
        <f t="shared" si="90"/>
        <v>61674.912000000004</v>
      </c>
      <c r="AG98" s="37">
        <f t="shared" si="91"/>
        <v>64769.477760000002</v>
      </c>
      <c r="AH98" s="37"/>
      <c r="AI98" s="83"/>
      <c r="AJ98" s="50"/>
    </row>
    <row r="99" spans="1:36" x14ac:dyDescent="0.25">
      <c r="A99" s="28" t="s">
        <v>41</v>
      </c>
      <c r="B99" s="39">
        <f t="shared" ref="B99:F99" si="103">(B60*0.02)+B60</f>
        <v>25.146468000000002</v>
      </c>
      <c r="C99" s="40">
        <f t="shared" si="103"/>
        <v>26.394948000000003</v>
      </c>
      <c r="D99" s="41">
        <f t="shared" si="103"/>
        <v>27.716256000000001</v>
      </c>
      <c r="E99" s="40">
        <f t="shared" si="103"/>
        <v>29.110392000000001</v>
      </c>
      <c r="F99" s="41">
        <f t="shared" si="103"/>
        <v>30.566951999999997</v>
      </c>
      <c r="G99" s="41"/>
      <c r="H99" s="80"/>
      <c r="I99" s="23"/>
      <c r="K99" s="34">
        <f t="shared" si="77"/>
        <v>2011.7174400000001</v>
      </c>
      <c r="L99" s="27">
        <f t="shared" si="78"/>
        <v>2111.5958400000004</v>
      </c>
      <c r="M99" s="27">
        <f t="shared" si="79"/>
        <v>2217.3004799999999</v>
      </c>
      <c r="N99" s="27">
        <f t="shared" si="80"/>
        <v>2328.8313600000001</v>
      </c>
      <c r="O99" s="27">
        <f t="shared" si="81"/>
        <v>2445.3561599999998</v>
      </c>
      <c r="P99" s="27"/>
      <c r="Q99" s="80"/>
      <c r="R99" s="23"/>
      <c r="T99" s="34">
        <f t="shared" si="82"/>
        <v>4358.7211200000002</v>
      </c>
      <c r="U99" s="27">
        <f t="shared" si="83"/>
        <v>4575.1243200000008</v>
      </c>
      <c r="V99" s="27">
        <f t="shared" si="84"/>
        <v>4804.1510399999997</v>
      </c>
      <c r="W99" s="27">
        <f t="shared" si="85"/>
        <v>5045.8012800000006</v>
      </c>
      <c r="X99" s="27">
        <f t="shared" si="86"/>
        <v>5298.2716799999998</v>
      </c>
      <c r="Y99" s="27"/>
      <c r="Z99" s="80"/>
      <c r="AA99" s="23"/>
      <c r="AC99" s="34">
        <f t="shared" si="87"/>
        <v>52304.653440000002</v>
      </c>
      <c r="AD99" s="27">
        <f t="shared" si="88"/>
        <v>54901.49184000001</v>
      </c>
      <c r="AE99" s="27">
        <f t="shared" si="89"/>
        <v>57649.812479999993</v>
      </c>
      <c r="AF99" s="27">
        <f t="shared" si="90"/>
        <v>60549.615360000003</v>
      </c>
      <c r="AG99" s="37">
        <f t="shared" si="91"/>
        <v>63579.260159999998</v>
      </c>
      <c r="AH99" s="37"/>
      <c r="AI99" s="83"/>
      <c r="AJ99" s="50"/>
    </row>
    <row r="100" spans="1:36" x14ac:dyDescent="0.25">
      <c r="A100" s="28" t="s">
        <v>233</v>
      </c>
      <c r="B100" s="39">
        <f t="shared" ref="B100:F100" si="104">(B61*0.02)+B61</f>
        <v>25.333739999999999</v>
      </c>
      <c r="C100" s="40">
        <f t="shared" si="104"/>
        <v>26.592623999999997</v>
      </c>
      <c r="D100" s="41">
        <f t="shared" si="104"/>
        <v>27.934740000000001</v>
      </c>
      <c r="E100" s="40">
        <f t="shared" si="104"/>
        <v>29.318472</v>
      </c>
      <c r="F100" s="41">
        <f t="shared" si="104"/>
        <v>30.775031999999999</v>
      </c>
      <c r="G100" s="41"/>
      <c r="H100" s="80"/>
      <c r="I100" s="23"/>
      <c r="K100" s="34">
        <f t="shared" si="77"/>
        <v>2026.6992</v>
      </c>
      <c r="L100" s="27">
        <f t="shared" si="78"/>
        <v>2127.4099199999996</v>
      </c>
      <c r="M100" s="27">
        <f t="shared" si="79"/>
        <v>2234.7791999999999</v>
      </c>
      <c r="N100" s="27">
        <f t="shared" si="80"/>
        <v>2345.4777599999998</v>
      </c>
      <c r="O100" s="27">
        <f t="shared" si="81"/>
        <v>2462.0025599999999</v>
      </c>
      <c r="P100" s="27"/>
      <c r="Q100" s="80"/>
      <c r="R100" s="23"/>
      <c r="T100" s="34">
        <f t="shared" si="82"/>
        <v>4391.1815999999999</v>
      </c>
      <c r="U100" s="27">
        <f t="shared" si="83"/>
        <v>4609.3881599999995</v>
      </c>
      <c r="V100" s="27">
        <f t="shared" si="84"/>
        <v>4842.0216</v>
      </c>
      <c r="W100" s="27">
        <f t="shared" si="85"/>
        <v>5081.8684800000001</v>
      </c>
      <c r="X100" s="27">
        <f t="shared" si="86"/>
        <v>5334.3388800000002</v>
      </c>
      <c r="Y100" s="27"/>
      <c r="Z100" s="80"/>
      <c r="AA100" s="23"/>
      <c r="AC100" s="34">
        <f t="shared" si="87"/>
        <v>52694.179199999999</v>
      </c>
      <c r="AD100" s="27">
        <f t="shared" si="88"/>
        <v>55312.657919999991</v>
      </c>
      <c r="AE100" s="27">
        <f t="shared" si="89"/>
        <v>58104.2592</v>
      </c>
      <c r="AF100" s="27">
        <f t="shared" si="90"/>
        <v>60982.421759999997</v>
      </c>
      <c r="AG100" s="37">
        <f t="shared" si="91"/>
        <v>64012.066559999999</v>
      </c>
      <c r="AH100" s="37"/>
      <c r="AI100" s="83"/>
      <c r="AJ100" s="50"/>
    </row>
    <row r="101" spans="1:36" x14ac:dyDescent="0.25">
      <c r="A101" s="28" t="s">
        <v>261</v>
      </c>
      <c r="B101" s="39">
        <v>15</v>
      </c>
      <c r="C101" s="40">
        <v>15.75</v>
      </c>
      <c r="D101" s="41">
        <v>16.54</v>
      </c>
      <c r="E101" s="40">
        <v>17.36</v>
      </c>
      <c r="F101" s="41">
        <v>18.23</v>
      </c>
      <c r="G101" s="41"/>
      <c r="H101" s="80"/>
      <c r="I101" s="23"/>
      <c r="K101" s="34">
        <f t="shared" ref="K101" si="105">B101*80</f>
        <v>1200</v>
      </c>
      <c r="L101" s="27">
        <f t="shared" ref="L101" si="106">C101*80</f>
        <v>1260</v>
      </c>
      <c r="M101" s="27">
        <f t="shared" ref="M101" si="107">D101*80</f>
        <v>1323.1999999999998</v>
      </c>
      <c r="N101" s="27">
        <f t="shared" ref="N101" si="108">E101*80</f>
        <v>1388.8</v>
      </c>
      <c r="O101" s="27">
        <f t="shared" ref="O101" si="109">F101*80</f>
        <v>1458.4</v>
      </c>
      <c r="P101" s="27"/>
      <c r="Q101" s="80"/>
      <c r="R101" s="23"/>
      <c r="T101" s="34">
        <f t="shared" ref="T101" si="110">(K101*26)/12</f>
        <v>2600</v>
      </c>
      <c r="U101" s="27">
        <f t="shared" ref="U101" si="111">(L101*26)/12</f>
        <v>2730</v>
      </c>
      <c r="V101" s="27">
        <f t="shared" ref="V101" si="112">(M101*26)/12</f>
        <v>2866.9333333333329</v>
      </c>
      <c r="W101" s="27">
        <f t="shared" ref="W101" si="113">(N101*26)/12</f>
        <v>3009.0666666666662</v>
      </c>
      <c r="X101" s="27">
        <f t="shared" ref="X101" si="114">(O101*26)/12</f>
        <v>3159.8666666666668</v>
      </c>
      <c r="Y101" s="27"/>
      <c r="Z101" s="80"/>
      <c r="AA101" s="23"/>
      <c r="AC101" s="34">
        <f t="shared" ref="AC101" si="115">K101*26</f>
        <v>31200</v>
      </c>
      <c r="AD101" s="27">
        <f t="shared" ref="AD101" si="116">L101*26</f>
        <v>32760</v>
      </c>
      <c r="AE101" s="27">
        <f t="shared" ref="AE101" si="117">M101*26</f>
        <v>34403.199999999997</v>
      </c>
      <c r="AF101" s="27">
        <f t="shared" ref="AF101" si="118">N101*26</f>
        <v>36108.799999999996</v>
      </c>
      <c r="AG101" s="37">
        <f t="shared" ref="AG101" si="119">O101*26</f>
        <v>37918.400000000001</v>
      </c>
      <c r="AH101" s="37"/>
      <c r="AI101" s="83"/>
      <c r="AJ101" s="50"/>
    </row>
    <row r="102" spans="1:36" x14ac:dyDescent="0.25">
      <c r="A102" s="28" t="s">
        <v>43</v>
      </c>
      <c r="B102" s="39">
        <f t="shared" ref="B102:F102" si="120">(B62*0.02)+B62</f>
        <v>19.112148000000001</v>
      </c>
      <c r="C102" s="40">
        <f t="shared" si="120"/>
        <v>20.079719999999998</v>
      </c>
      <c r="D102" s="41">
        <f t="shared" si="120"/>
        <v>21.088908</v>
      </c>
      <c r="E102" s="40">
        <f t="shared" si="120"/>
        <v>22.139711999999999</v>
      </c>
      <c r="F102" s="41">
        <f t="shared" si="120"/>
        <v>23.242536000000001</v>
      </c>
      <c r="G102" s="41"/>
      <c r="H102" s="80"/>
      <c r="I102" s="23"/>
      <c r="K102" s="34">
        <f t="shared" si="77"/>
        <v>1528.9718400000002</v>
      </c>
      <c r="L102" s="27">
        <f t="shared" si="78"/>
        <v>1606.3775999999998</v>
      </c>
      <c r="M102" s="27">
        <f t="shared" si="79"/>
        <v>1687.1126400000001</v>
      </c>
      <c r="N102" s="27">
        <f t="shared" si="80"/>
        <v>1771.17696</v>
      </c>
      <c r="O102" s="27">
        <f t="shared" si="81"/>
        <v>1859.4028800000001</v>
      </c>
      <c r="P102" s="27"/>
      <c r="Q102" s="80"/>
      <c r="R102" s="23"/>
      <c r="T102" s="34">
        <f t="shared" si="82"/>
        <v>3312.77232</v>
      </c>
      <c r="U102" s="27">
        <f t="shared" si="83"/>
        <v>3480.4847999999997</v>
      </c>
      <c r="V102" s="27">
        <f t="shared" si="84"/>
        <v>3655.4107199999999</v>
      </c>
      <c r="W102" s="27">
        <f t="shared" si="85"/>
        <v>3837.5500800000004</v>
      </c>
      <c r="X102" s="27">
        <f t="shared" si="86"/>
        <v>4028.70624</v>
      </c>
      <c r="Y102" s="27"/>
      <c r="Z102" s="80"/>
      <c r="AA102" s="23"/>
      <c r="AC102" s="34">
        <f t="shared" si="87"/>
        <v>39753.26784</v>
      </c>
      <c r="AD102" s="27">
        <f t="shared" si="88"/>
        <v>41765.817599999995</v>
      </c>
      <c r="AE102" s="27">
        <f t="shared" si="89"/>
        <v>43864.928639999998</v>
      </c>
      <c r="AF102" s="27">
        <f t="shared" si="90"/>
        <v>46050.600960000003</v>
      </c>
      <c r="AG102" s="37">
        <f t="shared" si="91"/>
        <v>48344.474880000002</v>
      </c>
      <c r="AH102" s="37"/>
      <c r="AI102" s="83"/>
      <c r="AJ102" s="50"/>
    </row>
    <row r="103" spans="1:36" x14ac:dyDescent="0.25">
      <c r="A103" s="28" t="s">
        <v>44</v>
      </c>
      <c r="B103" s="39">
        <f t="shared" ref="B103:F103" si="121">(B63*0.02)+B63</f>
        <v>21.047291999999999</v>
      </c>
      <c r="C103" s="40">
        <f t="shared" si="121"/>
        <v>22.098095999999998</v>
      </c>
      <c r="D103" s="41">
        <f t="shared" si="121"/>
        <v>23.200920000000004</v>
      </c>
      <c r="E103" s="40">
        <f t="shared" si="121"/>
        <v>24.366168000000002</v>
      </c>
      <c r="F103" s="41">
        <f t="shared" si="121"/>
        <v>25.573031999999998</v>
      </c>
      <c r="G103" s="41"/>
      <c r="H103" s="80"/>
      <c r="I103" s="23"/>
      <c r="K103" s="34">
        <f t="shared" si="77"/>
        <v>1683.7833599999999</v>
      </c>
      <c r="L103" s="27">
        <f t="shared" si="78"/>
        <v>1767.8476799999999</v>
      </c>
      <c r="M103" s="27">
        <f t="shared" si="79"/>
        <v>1856.0736000000002</v>
      </c>
      <c r="N103" s="27">
        <f t="shared" si="80"/>
        <v>1949.2934400000001</v>
      </c>
      <c r="O103" s="27">
        <f t="shared" si="81"/>
        <v>2045.8425599999998</v>
      </c>
      <c r="P103" s="27"/>
      <c r="Q103" s="80"/>
      <c r="R103" s="23"/>
      <c r="T103" s="34">
        <f t="shared" si="82"/>
        <v>3648.1972799999999</v>
      </c>
      <c r="U103" s="27">
        <f t="shared" si="83"/>
        <v>3830.3366399999995</v>
      </c>
      <c r="V103" s="27">
        <f t="shared" si="84"/>
        <v>4021.4928000000004</v>
      </c>
      <c r="W103" s="27">
        <f t="shared" si="85"/>
        <v>4223.4691200000007</v>
      </c>
      <c r="X103" s="27">
        <f t="shared" si="86"/>
        <v>4432.65888</v>
      </c>
      <c r="Y103" s="27"/>
      <c r="Z103" s="80"/>
      <c r="AA103" s="23"/>
      <c r="AC103" s="34">
        <f t="shared" si="87"/>
        <v>43778.367359999997</v>
      </c>
      <c r="AD103" s="27">
        <f t="shared" si="88"/>
        <v>45964.039679999994</v>
      </c>
      <c r="AE103" s="27">
        <f t="shared" si="89"/>
        <v>48257.913600000007</v>
      </c>
      <c r="AF103" s="27">
        <f t="shared" si="90"/>
        <v>50681.629440000004</v>
      </c>
      <c r="AG103" s="37">
        <f t="shared" si="91"/>
        <v>53191.906559999996</v>
      </c>
      <c r="AH103" s="37"/>
      <c r="AI103" s="83"/>
      <c r="AJ103" s="50"/>
    </row>
    <row r="104" spans="1:36" x14ac:dyDescent="0.25">
      <c r="A104" s="28" t="s">
        <v>45</v>
      </c>
      <c r="B104" s="39">
        <f t="shared" ref="B104:F104" si="122">(B64*0.02)+B64</f>
        <v>19.736387999999998</v>
      </c>
      <c r="C104" s="40">
        <f t="shared" si="122"/>
        <v>20.724768000000001</v>
      </c>
      <c r="D104" s="41">
        <f t="shared" si="122"/>
        <v>21.754763999999998</v>
      </c>
      <c r="E104" s="40">
        <f t="shared" si="122"/>
        <v>22.847184000000002</v>
      </c>
      <c r="F104" s="41">
        <f t="shared" si="122"/>
        <v>23.98122</v>
      </c>
      <c r="G104" s="41"/>
      <c r="H104" s="80"/>
      <c r="I104" s="23"/>
      <c r="K104" s="34">
        <f t="shared" si="77"/>
        <v>1578.91104</v>
      </c>
      <c r="L104" s="27">
        <f t="shared" si="78"/>
        <v>1657.98144</v>
      </c>
      <c r="M104" s="27">
        <f t="shared" si="79"/>
        <v>1740.3811199999998</v>
      </c>
      <c r="N104" s="27">
        <f t="shared" si="80"/>
        <v>1827.7747200000001</v>
      </c>
      <c r="O104" s="27">
        <f t="shared" si="81"/>
        <v>1918.4976000000001</v>
      </c>
      <c r="P104" s="27"/>
      <c r="Q104" s="80"/>
      <c r="R104" s="23"/>
      <c r="T104" s="34">
        <f t="shared" si="82"/>
        <v>3420.9739199999999</v>
      </c>
      <c r="U104" s="27">
        <f t="shared" si="83"/>
        <v>3592.2931200000003</v>
      </c>
      <c r="V104" s="27">
        <f t="shared" si="84"/>
        <v>3770.8257599999997</v>
      </c>
      <c r="W104" s="27">
        <f t="shared" si="85"/>
        <v>3960.1785600000003</v>
      </c>
      <c r="X104" s="27">
        <f t="shared" si="86"/>
        <v>4156.7448000000004</v>
      </c>
      <c r="Y104" s="27"/>
      <c r="Z104" s="80"/>
      <c r="AA104" s="23"/>
      <c r="AC104" s="34">
        <f t="shared" si="87"/>
        <v>41051.687039999997</v>
      </c>
      <c r="AD104" s="27">
        <f t="shared" si="88"/>
        <v>43107.517440000003</v>
      </c>
      <c r="AE104" s="27">
        <f t="shared" si="89"/>
        <v>45249.909119999997</v>
      </c>
      <c r="AF104" s="27">
        <f t="shared" si="90"/>
        <v>47522.142720000003</v>
      </c>
      <c r="AG104" s="37">
        <f t="shared" si="91"/>
        <v>49880.937600000005</v>
      </c>
      <c r="AH104" s="37"/>
      <c r="AI104" s="83"/>
      <c r="AJ104" s="50"/>
    </row>
    <row r="105" spans="1:36" x14ac:dyDescent="0.25">
      <c r="A105" s="28" t="s">
        <v>46</v>
      </c>
      <c r="B105" s="39">
        <f t="shared" ref="B105:F105" si="123">(B65*0.02)+B65</f>
        <v>21.702743999999999</v>
      </c>
      <c r="C105" s="40">
        <f t="shared" si="123"/>
        <v>22.784759999999999</v>
      </c>
      <c r="D105" s="41">
        <f t="shared" si="123"/>
        <v>23.929200000000002</v>
      </c>
      <c r="E105" s="40">
        <f t="shared" si="123"/>
        <v>25.115256000000002</v>
      </c>
      <c r="F105" s="41">
        <f t="shared" si="123"/>
        <v>26.374140000000004</v>
      </c>
      <c r="G105" s="41"/>
      <c r="H105" s="80"/>
      <c r="I105" s="23"/>
      <c r="K105" s="34">
        <f t="shared" si="77"/>
        <v>1736.2195199999999</v>
      </c>
      <c r="L105" s="27">
        <f t="shared" si="78"/>
        <v>1822.7808</v>
      </c>
      <c r="M105" s="27">
        <f t="shared" si="79"/>
        <v>1914.3360000000002</v>
      </c>
      <c r="N105" s="27">
        <f t="shared" si="80"/>
        <v>2009.2204800000002</v>
      </c>
      <c r="O105" s="27">
        <f t="shared" si="81"/>
        <v>2109.9312000000004</v>
      </c>
      <c r="P105" s="27"/>
      <c r="Q105" s="80"/>
      <c r="R105" s="23"/>
      <c r="T105" s="34">
        <f t="shared" si="82"/>
        <v>3761.8089599999998</v>
      </c>
      <c r="U105" s="27">
        <f t="shared" si="83"/>
        <v>3949.3583999999996</v>
      </c>
      <c r="V105" s="27">
        <f t="shared" si="84"/>
        <v>4147.7280000000001</v>
      </c>
      <c r="W105" s="27">
        <f t="shared" si="85"/>
        <v>4353.3110400000005</v>
      </c>
      <c r="X105" s="27">
        <f t="shared" si="86"/>
        <v>4571.517600000001</v>
      </c>
      <c r="Y105" s="27"/>
      <c r="Z105" s="80"/>
      <c r="AA105" s="23"/>
      <c r="AC105" s="34">
        <f t="shared" si="87"/>
        <v>45141.707519999996</v>
      </c>
      <c r="AD105" s="27">
        <f t="shared" si="88"/>
        <v>47392.300799999997</v>
      </c>
      <c r="AE105" s="27">
        <f t="shared" si="89"/>
        <v>49772.736000000004</v>
      </c>
      <c r="AF105" s="27">
        <f t="shared" si="90"/>
        <v>52239.732480000006</v>
      </c>
      <c r="AG105" s="37">
        <f t="shared" si="91"/>
        <v>54858.211200000012</v>
      </c>
      <c r="AH105" s="37"/>
      <c r="AI105" s="83"/>
      <c r="AJ105" s="50"/>
    </row>
    <row r="106" spans="1:36" x14ac:dyDescent="0.25">
      <c r="A106" s="28" t="s">
        <v>47</v>
      </c>
      <c r="B106" s="39">
        <f t="shared" ref="B106:F106" si="124">(B66*0.02)+B66</f>
        <v>23.689907999999999</v>
      </c>
      <c r="C106" s="40">
        <f t="shared" si="124"/>
        <v>24.865559999999999</v>
      </c>
      <c r="D106" s="41">
        <f t="shared" si="124"/>
        <v>26.114039999999999</v>
      </c>
      <c r="E106" s="40">
        <f t="shared" si="124"/>
        <v>27.414540000000002</v>
      </c>
      <c r="F106" s="41">
        <f t="shared" si="124"/>
        <v>28.787868000000003</v>
      </c>
      <c r="G106" s="41"/>
      <c r="H106" s="80"/>
      <c r="I106" s="23"/>
      <c r="K106" s="34">
        <f t="shared" si="77"/>
        <v>1895.19264</v>
      </c>
      <c r="L106" s="27">
        <f t="shared" si="78"/>
        <v>1989.2447999999999</v>
      </c>
      <c r="M106" s="27">
        <f t="shared" si="79"/>
        <v>2089.1232</v>
      </c>
      <c r="N106" s="27">
        <f t="shared" si="80"/>
        <v>2193.1632</v>
      </c>
      <c r="O106" s="27">
        <f t="shared" si="81"/>
        <v>2303.0294400000002</v>
      </c>
      <c r="P106" s="27"/>
      <c r="Q106" s="80"/>
      <c r="R106" s="23"/>
      <c r="T106" s="34">
        <f t="shared" si="82"/>
        <v>4106.25072</v>
      </c>
      <c r="U106" s="27">
        <f t="shared" si="83"/>
        <v>4310.0303999999996</v>
      </c>
      <c r="V106" s="27">
        <f t="shared" si="84"/>
        <v>4526.4336000000003</v>
      </c>
      <c r="W106" s="27">
        <f t="shared" si="85"/>
        <v>4751.8535999999995</v>
      </c>
      <c r="X106" s="27">
        <f t="shared" si="86"/>
        <v>4989.8971200000005</v>
      </c>
      <c r="Y106" s="27"/>
      <c r="Z106" s="80"/>
      <c r="AA106" s="23"/>
      <c r="AC106" s="34">
        <f t="shared" si="87"/>
        <v>49275.00864</v>
      </c>
      <c r="AD106" s="27">
        <f t="shared" si="88"/>
        <v>51720.364799999996</v>
      </c>
      <c r="AE106" s="27">
        <f t="shared" si="89"/>
        <v>54317.203200000004</v>
      </c>
      <c r="AF106" s="27">
        <f t="shared" si="90"/>
        <v>57022.243199999997</v>
      </c>
      <c r="AG106" s="37">
        <f t="shared" si="91"/>
        <v>59878.765440000003</v>
      </c>
      <c r="AH106" s="37"/>
      <c r="AI106" s="83"/>
      <c r="AJ106" s="50"/>
    </row>
    <row r="107" spans="1:36" x14ac:dyDescent="0.25">
      <c r="A107" s="28" t="s">
        <v>48</v>
      </c>
      <c r="B107" s="39">
        <f t="shared" ref="B107:F107" si="125">(B67*0.02)+B67</f>
        <v>12.453588</v>
      </c>
      <c r="C107" s="40">
        <f t="shared" si="125"/>
        <v>13.098635999999999</v>
      </c>
      <c r="D107" s="41">
        <f t="shared" si="125"/>
        <v>13.754088000000001</v>
      </c>
      <c r="E107" s="40">
        <f t="shared" si="125"/>
        <v>14.430347999999999</v>
      </c>
      <c r="F107" s="41">
        <f t="shared" si="125"/>
        <v>15.158628</v>
      </c>
      <c r="G107" s="41"/>
      <c r="H107" s="80"/>
      <c r="I107" s="23"/>
      <c r="K107" s="34">
        <f t="shared" si="77"/>
        <v>996.28703999999993</v>
      </c>
      <c r="L107" s="27">
        <f t="shared" si="78"/>
        <v>1047.8908799999999</v>
      </c>
      <c r="M107" s="27">
        <f t="shared" si="79"/>
        <v>1100.3270400000001</v>
      </c>
      <c r="N107" s="27">
        <f t="shared" si="80"/>
        <v>1154.4278399999998</v>
      </c>
      <c r="O107" s="27">
        <f t="shared" si="81"/>
        <v>1212.6902399999999</v>
      </c>
      <c r="P107" s="27"/>
      <c r="Q107" s="80"/>
      <c r="R107" s="23"/>
      <c r="T107" s="34">
        <f t="shared" si="82"/>
        <v>2158.62192</v>
      </c>
      <c r="U107" s="27">
        <f t="shared" si="83"/>
        <v>2270.4302399999997</v>
      </c>
      <c r="V107" s="27">
        <f t="shared" si="84"/>
        <v>2384.0419200000001</v>
      </c>
      <c r="W107" s="27">
        <f t="shared" si="85"/>
        <v>2501.2603199999999</v>
      </c>
      <c r="X107" s="27">
        <f t="shared" si="86"/>
        <v>2627.4955199999999</v>
      </c>
      <c r="Y107" s="27"/>
      <c r="Z107" s="80"/>
      <c r="AA107" s="23"/>
      <c r="AC107" s="34">
        <f t="shared" si="87"/>
        <v>25903.463039999999</v>
      </c>
      <c r="AD107" s="27">
        <f t="shared" si="88"/>
        <v>27245.162879999996</v>
      </c>
      <c r="AE107" s="27">
        <f t="shared" si="89"/>
        <v>28608.503040000003</v>
      </c>
      <c r="AF107" s="27">
        <f t="shared" si="90"/>
        <v>30015.123839999997</v>
      </c>
      <c r="AG107" s="37">
        <f t="shared" si="91"/>
        <v>31529.946239999997</v>
      </c>
      <c r="AH107" s="37"/>
      <c r="AI107" s="83"/>
      <c r="AJ107" s="50"/>
    </row>
    <row r="108" spans="1:36" x14ac:dyDescent="0.25">
      <c r="A108" s="28" t="s">
        <v>49</v>
      </c>
      <c r="B108" s="39">
        <f t="shared" ref="B108:F108" si="126">(B68*0.02)+B68</f>
        <v>16.968923999999998</v>
      </c>
      <c r="C108" s="40">
        <f t="shared" si="126"/>
        <v>17.811648000000002</v>
      </c>
      <c r="D108" s="41">
        <f t="shared" si="126"/>
        <v>18.685584000000002</v>
      </c>
      <c r="E108" s="40">
        <f t="shared" si="126"/>
        <v>19.632348000000004</v>
      </c>
      <c r="F108" s="41">
        <f t="shared" si="126"/>
        <v>20.620728</v>
      </c>
      <c r="G108" s="41"/>
      <c r="H108" s="80"/>
      <c r="I108" s="23"/>
      <c r="K108" s="34">
        <f t="shared" si="77"/>
        <v>1357.5139199999999</v>
      </c>
      <c r="L108" s="27">
        <f t="shared" si="78"/>
        <v>1424.9318400000002</v>
      </c>
      <c r="M108" s="27">
        <f t="shared" si="79"/>
        <v>1494.8467200000002</v>
      </c>
      <c r="N108" s="27">
        <f t="shared" si="80"/>
        <v>1570.5878400000004</v>
      </c>
      <c r="O108" s="27">
        <f t="shared" si="81"/>
        <v>1649.65824</v>
      </c>
      <c r="P108" s="27"/>
      <c r="Q108" s="80"/>
      <c r="R108" s="23"/>
      <c r="T108" s="34">
        <f t="shared" si="82"/>
        <v>2941.2801599999998</v>
      </c>
      <c r="U108" s="27">
        <f t="shared" si="83"/>
        <v>3087.3523200000004</v>
      </c>
      <c r="V108" s="27">
        <f t="shared" si="84"/>
        <v>3238.8345600000007</v>
      </c>
      <c r="W108" s="27">
        <f t="shared" si="85"/>
        <v>3402.9403200000011</v>
      </c>
      <c r="X108" s="27">
        <f t="shared" si="86"/>
        <v>3574.2595200000001</v>
      </c>
      <c r="Y108" s="27"/>
      <c r="Z108" s="80"/>
      <c r="AA108" s="23"/>
      <c r="AC108" s="34">
        <f t="shared" si="87"/>
        <v>35295.361919999996</v>
      </c>
      <c r="AD108" s="27">
        <f t="shared" si="88"/>
        <v>37048.227840000007</v>
      </c>
      <c r="AE108" s="27">
        <f t="shared" si="89"/>
        <v>38866.014720000006</v>
      </c>
      <c r="AF108" s="27">
        <f t="shared" si="90"/>
        <v>40835.283840000011</v>
      </c>
      <c r="AG108" s="37">
        <f t="shared" si="91"/>
        <v>42891.114240000003</v>
      </c>
      <c r="AH108" s="37"/>
      <c r="AI108" s="83"/>
      <c r="AJ108" s="50"/>
    </row>
    <row r="109" spans="1:36" x14ac:dyDescent="0.25">
      <c r="A109" s="28" t="s">
        <v>50</v>
      </c>
      <c r="B109" s="39">
        <f t="shared" ref="B109:F109" si="127">(B69*0.02)+B69</f>
        <v>18.893663999999998</v>
      </c>
      <c r="C109" s="40">
        <f t="shared" si="127"/>
        <v>19.830023999999998</v>
      </c>
      <c r="D109" s="41">
        <f t="shared" si="127"/>
        <v>20.818404000000005</v>
      </c>
      <c r="E109" s="40">
        <f t="shared" si="127"/>
        <v>21.869208</v>
      </c>
      <c r="F109" s="41">
        <f t="shared" si="127"/>
        <v>22.951223999999996</v>
      </c>
      <c r="G109" s="41"/>
      <c r="H109" s="80"/>
      <c r="I109" s="23"/>
      <c r="K109" s="34">
        <f t="shared" si="77"/>
        <v>1511.4931199999999</v>
      </c>
      <c r="L109" s="27">
        <f t="shared" si="78"/>
        <v>1586.4019199999998</v>
      </c>
      <c r="M109" s="27">
        <f t="shared" si="79"/>
        <v>1665.4723200000003</v>
      </c>
      <c r="N109" s="27">
        <f t="shared" si="80"/>
        <v>1749.53664</v>
      </c>
      <c r="O109" s="27">
        <f t="shared" si="81"/>
        <v>1836.0979199999997</v>
      </c>
      <c r="P109" s="27"/>
      <c r="Q109" s="80"/>
      <c r="R109" s="23"/>
      <c r="T109" s="34">
        <f t="shared" si="82"/>
        <v>3274.9017599999993</v>
      </c>
      <c r="U109" s="27">
        <f t="shared" si="83"/>
        <v>3437.2041599999993</v>
      </c>
      <c r="V109" s="27">
        <f t="shared" si="84"/>
        <v>3608.5233600000006</v>
      </c>
      <c r="W109" s="27">
        <f t="shared" si="85"/>
        <v>3790.6627200000003</v>
      </c>
      <c r="X109" s="27">
        <f t="shared" si="86"/>
        <v>3978.2121599999991</v>
      </c>
      <c r="Y109" s="27"/>
      <c r="Z109" s="80"/>
      <c r="AA109" s="23"/>
      <c r="AC109" s="34">
        <f t="shared" si="87"/>
        <v>39298.821119999993</v>
      </c>
      <c r="AD109" s="27">
        <f t="shared" si="88"/>
        <v>41246.449919999992</v>
      </c>
      <c r="AE109" s="27">
        <f t="shared" si="89"/>
        <v>43302.280320000005</v>
      </c>
      <c r="AF109" s="27">
        <f t="shared" si="90"/>
        <v>45487.952640000003</v>
      </c>
      <c r="AG109" s="37">
        <f t="shared" si="91"/>
        <v>47738.54591999999</v>
      </c>
      <c r="AH109" s="37"/>
      <c r="AI109" s="83"/>
      <c r="AJ109" s="50"/>
    </row>
    <row r="110" spans="1:36" x14ac:dyDescent="0.25">
      <c r="A110" s="28" t="s">
        <v>51</v>
      </c>
      <c r="B110" s="39">
        <f t="shared" ref="B110:F110" si="128">(B70*0.02)+B70</f>
        <v>22.129307999999998</v>
      </c>
      <c r="C110" s="40">
        <f t="shared" si="128"/>
        <v>23.232132</v>
      </c>
      <c r="D110" s="41">
        <f t="shared" si="128"/>
        <v>24.386976000000004</v>
      </c>
      <c r="E110" s="40">
        <f t="shared" si="128"/>
        <v>25.604244000000001</v>
      </c>
      <c r="F110" s="41">
        <f t="shared" si="128"/>
        <v>26.89434</v>
      </c>
      <c r="G110" s="41"/>
      <c r="H110" s="80"/>
      <c r="I110" s="23"/>
      <c r="K110" s="34">
        <f t="shared" si="77"/>
        <v>1770.3446399999998</v>
      </c>
      <c r="L110" s="27">
        <f t="shared" si="78"/>
        <v>1858.5705600000001</v>
      </c>
      <c r="M110" s="27">
        <f t="shared" si="79"/>
        <v>1950.9580800000003</v>
      </c>
      <c r="N110" s="27">
        <f t="shared" si="80"/>
        <v>2048.33952</v>
      </c>
      <c r="O110" s="27">
        <f t="shared" si="81"/>
        <v>2151.5472</v>
      </c>
      <c r="P110" s="27"/>
      <c r="Q110" s="80"/>
      <c r="R110" s="23"/>
      <c r="T110" s="34">
        <f t="shared" si="82"/>
        <v>3835.7467199999996</v>
      </c>
      <c r="U110" s="27">
        <f t="shared" si="83"/>
        <v>4026.9028800000001</v>
      </c>
      <c r="V110" s="27">
        <f t="shared" si="84"/>
        <v>4227.0758400000004</v>
      </c>
      <c r="W110" s="27">
        <f t="shared" si="85"/>
        <v>4438.0689599999996</v>
      </c>
      <c r="X110" s="27">
        <f t="shared" si="86"/>
        <v>4661.6855999999998</v>
      </c>
      <c r="Y110" s="27"/>
      <c r="Z110" s="80"/>
      <c r="AA110" s="23"/>
      <c r="AC110" s="34">
        <f t="shared" si="87"/>
        <v>46028.960639999998</v>
      </c>
      <c r="AD110" s="27">
        <f t="shared" si="88"/>
        <v>48322.834560000003</v>
      </c>
      <c r="AE110" s="27">
        <f t="shared" si="89"/>
        <v>50724.910080000009</v>
      </c>
      <c r="AF110" s="27">
        <f t="shared" si="90"/>
        <v>53256.827519999999</v>
      </c>
      <c r="AG110" s="37">
        <f t="shared" si="91"/>
        <v>55940.227200000001</v>
      </c>
      <c r="AH110" s="37"/>
      <c r="AI110" s="83"/>
      <c r="AJ110" s="50"/>
    </row>
    <row r="111" spans="1:36" x14ac:dyDescent="0.25">
      <c r="A111" s="28" t="s">
        <v>52</v>
      </c>
      <c r="B111" s="39">
        <f t="shared" ref="B111:F111" si="129">(B71*0.02)+B71</f>
        <v>17.613972</v>
      </c>
      <c r="C111" s="40">
        <f t="shared" si="129"/>
        <v>18.508715999999996</v>
      </c>
      <c r="D111" s="41">
        <f t="shared" si="129"/>
        <v>19.424268000000001</v>
      </c>
      <c r="E111" s="40">
        <f t="shared" si="129"/>
        <v>20.391840000000002</v>
      </c>
      <c r="F111" s="41">
        <f t="shared" si="129"/>
        <v>21.421835999999999</v>
      </c>
      <c r="G111" s="41"/>
      <c r="H111" s="80"/>
      <c r="I111" s="23"/>
      <c r="K111" s="34">
        <f t="shared" si="77"/>
        <v>1409.1177600000001</v>
      </c>
      <c r="L111" s="27">
        <f t="shared" si="78"/>
        <v>1480.6972799999996</v>
      </c>
      <c r="M111" s="27">
        <f t="shared" si="79"/>
        <v>1553.9414400000001</v>
      </c>
      <c r="N111" s="27">
        <f t="shared" si="80"/>
        <v>1631.3472000000002</v>
      </c>
      <c r="O111" s="27">
        <f t="shared" si="81"/>
        <v>1713.7468799999999</v>
      </c>
      <c r="P111" s="27"/>
      <c r="Q111" s="80"/>
      <c r="R111" s="23"/>
      <c r="T111" s="34">
        <f t="shared" si="82"/>
        <v>3053.0884800000003</v>
      </c>
      <c r="U111" s="27">
        <f t="shared" si="83"/>
        <v>3208.1774399999995</v>
      </c>
      <c r="V111" s="27">
        <f t="shared" si="84"/>
        <v>3366.8731200000002</v>
      </c>
      <c r="W111" s="27">
        <f t="shared" si="85"/>
        <v>3534.5856000000003</v>
      </c>
      <c r="X111" s="27">
        <f t="shared" si="86"/>
        <v>3713.1182399999998</v>
      </c>
      <c r="Y111" s="27"/>
      <c r="Z111" s="80"/>
      <c r="AA111" s="23"/>
      <c r="AC111" s="34">
        <f t="shared" si="87"/>
        <v>36637.061760000004</v>
      </c>
      <c r="AD111" s="27">
        <f t="shared" si="88"/>
        <v>38498.129279999994</v>
      </c>
      <c r="AE111" s="27">
        <f t="shared" si="89"/>
        <v>40402.477440000002</v>
      </c>
      <c r="AF111" s="27">
        <f t="shared" si="90"/>
        <v>42415.027200000004</v>
      </c>
      <c r="AG111" s="37">
        <f t="shared" si="91"/>
        <v>44557.418879999997</v>
      </c>
      <c r="AH111" s="37"/>
      <c r="AI111" s="83"/>
      <c r="AJ111" s="50"/>
    </row>
    <row r="112" spans="1:36" x14ac:dyDescent="0.25">
      <c r="A112" s="28" t="s">
        <v>230</v>
      </c>
      <c r="B112" s="39">
        <f t="shared" ref="B112:F112" si="130">(B72*0.02)+B72</f>
        <v>26.114039999999999</v>
      </c>
      <c r="C112" s="40">
        <f t="shared" si="130"/>
        <v>27.414540000000002</v>
      </c>
      <c r="D112" s="41">
        <f t="shared" si="130"/>
        <v>28.787868000000003</v>
      </c>
      <c r="E112" s="40">
        <f t="shared" si="130"/>
        <v>30.22362</v>
      </c>
      <c r="F112" s="41">
        <f t="shared" si="130"/>
        <v>31.742604</v>
      </c>
      <c r="G112" s="41"/>
      <c r="H112" s="86"/>
      <c r="I112" s="56"/>
      <c r="K112" s="34">
        <f t="shared" si="77"/>
        <v>2089.1232</v>
      </c>
      <c r="L112" s="27">
        <f t="shared" si="78"/>
        <v>2193.1632</v>
      </c>
      <c r="M112" s="27">
        <f t="shared" si="79"/>
        <v>2303.0294400000002</v>
      </c>
      <c r="N112" s="27">
        <f t="shared" si="80"/>
        <v>2417.8896</v>
      </c>
      <c r="O112" s="27">
        <f t="shared" si="81"/>
        <v>2539.40832</v>
      </c>
      <c r="P112" s="27"/>
      <c r="Q112" s="86"/>
      <c r="R112" s="56"/>
      <c r="T112" s="34">
        <f t="shared" si="82"/>
        <v>4526.4336000000003</v>
      </c>
      <c r="U112" s="27">
        <f t="shared" si="83"/>
        <v>4751.8535999999995</v>
      </c>
      <c r="V112" s="27">
        <f t="shared" si="84"/>
        <v>4989.8971200000005</v>
      </c>
      <c r="W112" s="27">
        <f t="shared" si="85"/>
        <v>5238.7608</v>
      </c>
      <c r="X112" s="27">
        <f t="shared" si="86"/>
        <v>5502.0513600000004</v>
      </c>
      <c r="Y112" s="27"/>
      <c r="Z112" s="86"/>
      <c r="AA112" s="56"/>
      <c r="AC112" s="34">
        <f t="shared" si="87"/>
        <v>54317.203200000004</v>
      </c>
      <c r="AD112" s="27">
        <f t="shared" si="88"/>
        <v>57022.243199999997</v>
      </c>
      <c r="AE112" s="27">
        <f t="shared" si="89"/>
        <v>59878.765440000003</v>
      </c>
      <c r="AF112" s="27">
        <f t="shared" si="90"/>
        <v>62865.1296</v>
      </c>
      <c r="AG112" s="37">
        <f t="shared" si="91"/>
        <v>66024.616320000001</v>
      </c>
      <c r="AH112" s="37"/>
      <c r="AI112" s="85"/>
      <c r="AJ112" s="55"/>
    </row>
    <row r="113" spans="1:36" x14ac:dyDescent="0.25">
      <c r="A113" s="28" t="s">
        <v>53</v>
      </c>
      <c r="B113" s="39">
        <f t="shared" ref="B113:F113" si="131">(B73*0.02)+B73</f>
        <v>25.926768000000003</v>
      </c>
      <c r="C113" s="40">
        <f t="shared" si="131"/>
        <v>27.216864000000001</v>
      </c>
      <c r="D113" s="41">
        <f t="shared" si="131"/>
        <v>28.579787999999997</v>
      </c>
      <c r="E113" s="40">
        <f t="shared" si="131"/>
        <v>30.005136</v>
      </c>
      <c r="F113" s="41">
        <f t="shared" si="131"/>
        <v>31.513715999999999</v>
      </c>
      <c r="G113" s="41"/>
      <c r="H113" s="80"/>
      <c r="I113" s="23"/>
      <c r="K113" s="34">
        <f t="shared" si="77"/>
        <v>2074.1414400000003</v>
      </c>
      <c r="L113" s="27">
        <f t="shared" si="78"/>
        <v>2177.3491199999999</v>
      </c>
      <c r="M113" s="27">
        <f t="shared" si="79"/>
        <v>2286.3830399999997</v>
      </c>
      <c r="N113" s="27">
        <f t="shared" si="80"/>
        <v>2400.4108799999999</v>
      </c>
      <c r="O113" s="27">
        <f t="shared" si="81"/>
        <v>2521.09728</v>
      </c>
      <c r="P113" s="27"/>
      <c r="Q113" s="80"/>
      <c r="R113" s="23"/>
      <c r="T113" s="34">
        <f t="shared" si="82"/>
        <v>4493.9731200000006</v>
      </c>
      <c r="U113" s="27">
        <f t="shared" si="83"/>
        <v>4717.5897599999998</v>
      </c>
      <c r="V113" s="27">
        <f t="shared" si="84"/>
        <v>4953.8299199999992</v>
      </c>
      <c r="W113" s="27">
        <f t="shared" si="85"/>
        <v>5200.8902399999997</v>
      </c>
      <c r="X113" s="27">
        <f t="shared" si="86"/>
        <v>5462.3774400000002</v>
      </c>
      <c r="Y113" s="27"/>
      <c r="Z113" s="80"/>
      <c r="AA113" s="23"/>
      <c r="AC113" s="34">
        <f t="shared" si="87"/>
        <v>53927.677440000007</v>
      </c>
      <c r="AD113" s="27">
        <f t="shared" si="88"/>
        <v>56611.077119999994</v>
      </c>
      <c r="AE113" s="27">
        <f t="shared" si="89"/>
        <v>59445.959039999994</v>
      </c>
      <c r="AF113" s="27">
        <f t="shared" si="90"/>
        <v>62410.68288</v>
      </c>
      <c r="AG113" s="37">
        <f t="shared" si="91"/>
        <v>65548.529280000002</v>
      </c>
      <c r="AH113" s="37"/>
      <c r="AI113" s="83"/>
      <c r="AJ113" s="50"/>
    </row>
    <row r="114" spans="1:36" x14ac:dyDescent="0.25">
      <c r="A114" s="28" t="s">
        <v>54</v>
      </c>
      <c r="B114" s="39">
        <f t="shared" ref="B114:F114" si="132">(B74*0.02)+B74</f>
        <v>27.258479999999999</v>
      </c>
      <c r="C114" s="40">
        <f t="shared" si="132"/>
        <v>28.631807999999999</v>
      </c>
      <c r="D114" s="41">
        <f t="shared" si="132"/>
        <v>30.067559999999997</v>
      </c>
      <c r="E114" s="40">
        <f t="shared" si="132"/>
        <v>31.576140000000002</v>
      </c>
      <c r="F114" s="41">
        <f t="shared" si="132"/>
        <v>33.147143999999997</v>
      </c>
      <c r="G114" s="41"/>
      <c r="H114" s="80"/>
      <c r="I114" s="23"/>
      <c r="K114" s="34">
        <f t="shared" si="77"/>
        <v>2180.6783999999998</v>
      </c>
      <c r="L114" s="27">
        <f t="shared" si="78"/>
        <v>2290.5446400000001</v>
      </c>
      <c r="M114" s="27">
        <f t="shared" si="79"/>
        <v>2405.4047999999998</v>
      </c>
      <c r="N114" s="27">
        <f t="shared" si="80"/>
        <v>2526.0912000000003</v>
      </c>
      <c r="O114" s="27">
        <f t="shared" si="81"/>
        <v>2651.7715199999998</v>
      </c>
      <c r="P114" s="27"/>
      <c r="Q114" s="80"/>
      <c r="R114" s="23"/>
      <c r="T114" s="34">
        <f t="shared" si="82"/>
        <v>4724.8031999999994</v>
      </c>
      <c r="U114" s="27">
        <f t="shared" si="83"/>
        <v>4962.8467200000005</v>
      </c>
      <c r="V114" s="27">
        <f t="shared" si="84"/>
        <v>5211.710399999999</v>
      </c>
      <c r="W114" s="27">
        <f t="shared" si="85"/>
        <v>5473.1976000000004</v>
      </c>
      <c r="X114" s="27">
        <f t="shared" si="86"/>
        <v>5745.5049599999993</v>
      </c>
      <c r="Y114" s="27"/>
      <c r="Z114" s="80"/>
      <c r="AA114" s="23"/>
      <c r="AC114" s="34">
        <f t="shared" si="87"/>
        <v>56697.638399999996</v>
      </c>
      <c r="AD114" s="27">
        <f t="shared" si="88"/>
        <v>59554.160640000002</v>
      </c>
      <c r="AE114" s="27">
        <f t="shared" si="89"/>
        <v>62540.524799999992</v>
      </c>
      <c r="AF114" s="27">
        <f t="shared" si="90"/>
        <v>65678.371200000009</v>
      </c>
      <c r="AG114" s="37">
        <f t="shared" si="91"/>
        <v>68946.059519999995</v>
      </c>
      <c r="AH114" s="37"/>
      <c r="AI114" s="83"/>
      <c r="AJ114" s="50"/>
    </row>
    <row r="115" spans="1:36" x14ac:dyDescent="0.25">
      <c r="A115" s="28" t="s">
        <v>55</v>
      </c>
      <c r="B115" s="39">
        <f t="shared" ref="B115:F115" si="133">(B75*0.02)+B75</f>
        <v>30.577356000000002</v>
      </c>
      <c r="C115" s="40">
        <f t="shared" si="133"/>
        <v>32.106743999999999</v>
      </c>
      <c r="D115" s="41">
        <f t="shared" si="133"/>
        <v>33.719363999999999</v>
      </c>
      <c r="E115" s="40">
        <f t="shared" si="133"/>
        <v>35.404812</v>
      </c>
      <c r="F115" s="41">
        <f t="shared" si="133"/>
        <v>37.173491999999996</v>
      </c>
      <c r="G115" s="41"/>
      <c r="H115" s="80"/>
      <c r="I115" s="23"/>
      <c r="K115" s="34">
        <f t="shared" si="77"/>
        <v>2446.1884800000003</v>
      </c>
      <c r="L115" s="27">
        <f t="shared" si="78"/>
        <v>2568.5395199999998</v>
      </c>
      <c r="M115" s="27">
        <f t="shared" si="79"/>
        <v>2697.5491199999997</v>
      </c>
      <c r="N115" s="27">
        <f t="shared" si="80"/>
        <v>2832.3849599999999</v>
      </c>
      <c r="O115" s="27">
        <f t="shared" si="81"/>
        <v>2973.8793599999999</v>
      </c>
      <c r="P115" s="27"/>
      <c r="Q115" s="80"/>
      <c r="R115" s="23"/>
      <c r="T115" s="34">
        <f t="shared" si="82"/>
        <v>5300.0750400000006</v>
      </c>
      <c r="U115" s="27">
        <f t="shared" si="83"/>
        <v>5565.1689599999991</v>
      </c>
      <c r="V115" s="27">
        <f t="shared" si="84"/>
        <v>5844.6897599999984</v>
      </c>
      <c r="W115" s="27">
        <f t="shared" si="85"/>
        <v>6136.8340799999996</v>
      </c>
      <c r="X115" s="27">
        <f t="shared" si="86"/>
        <v>6443.4052799999999</v>
      </c>
      <c r="Y115" s="27"/>
      <c r="Z115" s="80"/>
      <c r="AA115" s="23"/>
      <c r="AC115" s="34">
        <f t="shared" si="87"/>
        <v>63600.900480000004</v>
      </c>
      <c r="AD115" s="27">
        <f t="shared" si="88"/>
        <v>66782.027519999989</v>
      </c>
      <c r="AE115" s="27">
        <f t="shared" si="89"/>
        <v>70136.277119999984</v>
      </c>
      <c r="AF115" s="27">
        <f t="shared" si="90"/>
        <v>73642.008959999992</v>
      </c>
      <c r="AG115" s="37">
        <f t="shared" si="91"/>
        <v>77320.863360000003</v>
      </c>
      <c r="AH115" s="37"/>
      <c r="AI115" s="83"/>
      <c r="AJ115" s="50"/>
    </row>
    <row r="116" spans="1:36" x14ac:dyDescent="0.25">
      <c r="A116" s="28" t="s">
        <v>56</v>
      </c>
      <c r="B116" s="39">
        <f t="shared" ref="B116:F116" si="134">(B76*0.02)+B76</f>
        <v>35.165520000000001</v>
      </c>
      <c r="C116" s="40">
        <f t="shared" si="134"/>
        <v>36.923796000000003</v>
      </c>
      <c r="D116" s="41">
        <f t="shared" si="134"/>
        <v>38.765303999999993</v>
      </c>
      <c r="E116" s="40">
        <f t="shared" si="134"/>
        <v>40.721256000000004</v>
      </c>
      <c r="F116" s="41">
        <f t="shared" si="134"/>
        <v>42.760440000000003</v>
      </c>
      <c r="G116" s="41"/>
      <c r="H116" s="80"/>
      <c r="I116" s="23"/>
      <c r="K116" s="34">
        <f t="shared" si="77"/>
        <v>2813.2416000000003</v>
      </c>
      <c r="L116" s="27">
        <f t="shared" si="78"/>
        <v>2953.9036800000003</v>
      </c>
      <c r="M116" s="27">
        <f t="shared" si="79"/>
        <v>3101.2243199999994</v>
      </c>
      <c r="N116" s="27">
        <f t="shared" si="80"/>
        <v>3257.7004800000004</v>
      </c>
      <c r="O116" s="27">
        <f t="shared" si="81"/>
        <v>3420.8352000000004</v>
      </c>
      <c r="P116" s="27"/>
      <c r="Q116" s="80"/>
      <c r="R116" s="23"/>
      <c r="T116" s="34">
        <f t="shared" si="82"/>
        <v>6095.3568000000005</v>
      </c>
      <c r="U116" s="27">
        <f t="shared" si="83"/>
        <v>6400.1246400000009</v>
      </c>
      <c r="V116" s="27">
        <f t="shared" si="84"/>
        <v>6719.3193599999986</v>
      </c>
      <c r="W116" s="27">
        <f t="shared" si="85"/>
        <v>7058.3510400000014</v>
      </c>
      <c r="X116" s="27">
        <f t="shared" si="86"/>
        <v>7411.8096000000005</v>
      </c>
      <c r="Y116" s="27"/>
      <c r="Z116" s="80"/>
      <c r="AA116" s="23"/>
      <c r="AC116" s="34">
        <f t="shared" si="87"/>
        <v>73144.281600000002</v>
      </c>
      <c r="AD116" s="27">
        <f t="shared" si="88"/>
        <v>76801.495680000007</v>
      </c>
      <c r="AE116" s="27">
        <f t="shared" si="89"/>
        <v>80631.832319999987</v>
      </c>
      <c r="AF116" s="27">
        <f t="shared" si="90"/>
        <v>84700.212480000017</v>
      </c>
      <c r="AG116" s="37">
        <f t="shared" si="91"/>
        <v>88941.715200000006</v>
      </c>
      <c r="AH116" s="37"/>
      <c r="AI116" s="83"/>
      <c r="AJ116" s="50"/>
    </row>
    <row r="117" spans="1:36" x14ac:dyDescent="0.25">
      <c r="A117" s="28" t="s">
        <v>139</v>
      </c>
      <c r="B117" s="39">
        <f t="shared" ref="B117:F117" si="135">(B77*0.02)+B77</f>
        <v>18.113363999999997</v>
      </c>
      <c r="C117" s="40">
        <f t="shared" si="135"/>
        <v>19.018512000000001</v>
      </c>
      <c r="D117" s="41">
        <f t="shared" si="135"/>
        <v>19.975680000000001</v>
      </c>
      <c r="E117" s="40">
        <f t="shared" si="135"/>
        <v>20.974464000000001</v>
      </c>
      <c r="F117" s="41">
        <f t="shared" si="135"/>
        <v>22.004459999999998</v>
      </c>
      <c r="G117" s="41"/>
      <c r="H117" s="80"/>
      <c r="I117" s="23"/>
      <c r="K117" s="34">
        <f t="shared" si="77"/>
        <v>1449.0691199999997</v>
      </c>
      <c r="L117" s="27">
        <f t="shared" si="78"/>
        <v>1521.4809600000001</v>
      </c>
      <c r="M117" s="27">
        <f t="shared" si="79"/>
        <v>1598.0544</v>
      </c>
      <c r="N117" s="27">
        <f t="shared" si="80"/>
        <v>1677.95712</v>
      </c>
      <c r="O117" s="27">
        <f t="shared" si="81"/>
        <v>1760.3567999999998</v>
      </c>
      <c r="P117" s="27"/>
      <c r="Q117" s="80"/>
      <c r="R117" s="23"/>
      <c r="T117" s="34">
        <f t="shared" si="82"/>
        <v>3139.6497599999989</v>
      </c>
      <c r="U117" s="27">
        <f t="shared" si="83"/>
        <v>3296.5420800000006</v>
      </c>
      <c r="V117" s="27">
        <f t="shared" si="84"/>
        <v>3462.4512</v>
      </c>
      <c r="W117" s="27">
        <f t="shared" si="85"/>
        <v>3635.5737599999998</v>
      </c>
      <c r="X117" s="27">
        <f t="shared" si="86"/>
        <v>3814.1063999999992</v>
      </c>
      <c r="Y117" s="27"/>
      <c r="Z117" s="80"/>
      <c r="AA117" s="23"/>
      <c r="AC117" s="34">
        <f t="shared" si="87"/>
        <v>37675.797119999988</v>
      </c>
      <c r="AD117" s="27">
        <f t="shared" si="88"/>
        <v>39558.504960000006</v>
      </c>
      <c r="AE117" s="27">
        <f t="shared" si="89"/>
        <v>41549.414400000001</v>
      </c>
      <c r="AF117" s="27">
        <f t="shared" si="90"/>
        <v>43626.885119999999</v>
      </c>
      <c r="AG117" s="37">
        <f t="shared" si="91"/>
        <v>45769.276799999992</v>
      </c>
      <c r="AH117" s="37"/>
      <c r="AI117" s="83"/>
      <c r="AJ117" s="50"/>
    </row>
    <row r="118" spans="1:36" x14ac:dyDescent="0.25">
      <c r="A118" s="28" t="s">
        <v>57</v>
      </c>
      <c r="B118" s="39">
        <f t="shared" ref="B118:F118" si="136">(B78*0.02)+B78</f>
        <v>20.516687999999998</v>
      </c>
      <c r="C118" s="40">
        <f t="shared" si="136"/>
        <v>21.546684000000003</v>
      </c>
      <c r="D118" s="41">
        <f t="shared" si="136"/>
        <v>22.628699999999998</v>
      </c>
      <c r="E118" s="40">
        <f t="shared" si="136"/>
        <v>23.752331999999999</v>
      </c>
      <c r="F118" s="41">
        <f t="shared" si="136"/>
        <v>24.938387999999996</v>
      </c>
      <c r="G118" s="41"/>
      <c r="H118" s="80"/>
      <c r="I118" s="23"/>
      <c r="K118" s="34">
        <f t="shared" si="77"/>
        <v>1641.3350399999999</v>
      </c>
      <c r="L118" s="27">
        <f t="shared" si="78"/>
        <v>1723.7347200000002</v>
      </c>
      <c r="M118" s="27">
        <f t="shared" si="79"/>
        <v>1810.2959999999998</v>
      </c>
      <c r="N118" s="27">
        <f t="shared" si="80"/>
        <v>1900.1865599999999</v>
      </c>
      <c r="O118" s="27">
        <f t="shared" si="81"/>
        <v>1995.0710399999998</v>
      </c>
      <c r="P118" s="27"/>
      <c r="Q118" s="80"/>
      <c r="R118" s="23"/>
      <c r="T118" s="34">
        <f t="shared" si="82"/>
        <v>3556.2259199999994</v>
      </c>
      <c r="U118" s="27">
        <f t="shared" si="83"/>
        <v>3734.7585600000002</v>
      </c>
      <c r="V118" s="27">
        <f t="shared" si="84"/>
        <v>3922.3079999999995</v>
      </c>
      <c r="W118" s="27">
        <f t="shared" si="85"/>
        <v>4117.0708800000002</v>
      </c>
      <c r="X118" s="27">
        <f t="shared" si="86"/>
        <v>4322.6539199999997</v>
      </c>
      <c r="Y118" s="27"/>
      <c r="Z118" s="80"/>
      <c r="AA118" s="23"/>
      <c r="AC118" s="34">
        <f t="shared" si="87"/>
        <v>42674.711039999995</v>
      </c>
      <c r="AD118" s="27">
        <f t="shared" si="88"/>
        <v>44817.102720000003</v>
      </c>
      <c r="AE118" s="27">
        <f t="shared" si="89"/>
        <v>47067.695999999996</v>
      </c>
      <c r="AF118" s="27">
        <f t="shared" si="90"/>
        <v>49404.850559999999</v>
      </c>
      <c r="AG118" s="37">
        <f t="shared" si="91"/>
        <v>51871.847039999993</v>
      </c>
      <c r="AH118" s="37"/>
      <c r="AI118" s="83"/>
      <c r="AJ118" s="50"/>
    </row>
    <row r="119" spans="1:36" x14ac:dyDescent="0.25">
      <c r="A119" s="28" t="s">
        <v>58</v>
      </c>
      <c r="B119" s="39">
        <f t="shared" ref="B119:F119" si="137">(B79*0.02)+B79</f>
        <v>20.516687999999998</v>
      </c>
      <c r="C119" s="40">
        <f t="shared" si="137"/>
        <v>21.546684000000003</v>
      </c>
      <c r="D119" s="41">
        <f t="shared" si="137"/>
        <v>22.628699999999998</v>
      </c>
      <c r="E119" s="40">
        <f t="shared" si="137"/>
        <v>23.752331999999999</v>
      </c>
      <c r="F119" s="41">
        <f t="shared" si="137"/>
        <v>24.938387999999996</v>
      </c>
      <c r="G119" s="41"/>
      <c r="H119" s="80"/>
      <c r="I119" s="23"/>
      <c r="K119" s="34">
        <f t="shared" si="77"/>
        <v>1641.3350399999999</v>
      </c>
      <c r="L119" s="27">
        <f t="shared" si="78"/>
        <v>1723.7347200000002</v>
      </c>
      <c r="M119" s="27">
        <f t="shared" si="79"/>
        <v>1810.2959999999998</v>
      </c>
      <c r="N119" s="27">
        <f t="shared" si="80"/>
        <v>1900.1865599999999</v>
      </c>
      <c r="O119" s="27">
        <f t="shared" si="81"/>
        <v>1995.0710399999998</v>
      </c>
      <c r="P119" s="27"/>
      <c r="Q119" s="80"/>
      <c r="R119" s="23"/>
      <c r="T119" s="34">
        <f t="shared" si="82"/>
        <v>3556.2259199999994</v>
      </c>
      <c r="U119" s="27">
        <f t="shared" si="83"/>
        <v>3734.7585600000002</v>
      </c>
      <c r="V119" s="27">
        <f t="shared" si="84"/>
        <v>3922.3079999999995</v>
      </c>
      <c r="W119" s="27">
        <f t="shared" si="85"/>
        <v>4117.0708800000002</v>
      </c>
      <c r="X119" s="27">
        <f t="shared" si="86"/>
        <v>4322.6539199999997</v>
      </c>
      <c r="Y119" s="27"/>
      <c r="Z119" s="80"/>
      <c r="AA119" s="23"/>
      <c r="AC119" s="34">
        <f t="shared" si="87"/>
        <v>42674.711039999995</v>
      </c>
      <c r="AD119" s="27">
        <f t="shared" si="88"/>
        <v>44817.102720000003</v>
      </c>
      <c r="AE119" s="27">
        <f t="shared" si="89"/>
        <v>47067.695999999996</v>
      </c>
      <c r="AF119" s="27">
        <f t="shared" si="90"/>
        <v>49404.850559999999</v>
      </c>
      <c r="AG119" s="37">
        <f t="shared" si="91"/>
        <v>51871.847039999993</v>
      </c>
      <c r="AH119" s="37"/>
      <c r="AI119" s="83"/>
      <c r="AJ119" s="50"/>
    </row>
    <row r="120" spans="1:36" x14ac:dyDescent="0.25">
      <c r="A120" s="28" t="s">
        <v>59</v>
      </c>
      <c r="B120" s="39">
        <f t="shared" ref="B120:F120" si="138">(B80*0.02)+B80</f>
        <v>19.35144</v>
      </c>
      <c r="C120" s="40">
        <f t="shared" si="138"/>
        <v>20.319012000000001</v>
      </c>
      <c r="D120" s="41">
        <f t="shared" si="138"/>
        <v>21.338604</v>
      </c>
      <c r="E120" s="40">
        <f t="shared" si="138"/>
        <v>22.410216000000002</v>
      </c>
      <c r="F120" s="41">
        <f t="shared" si="138"/>
        <v>23.523444000000001</v>
      </c>
      <c r="G120" s="41"/>
      <c r="H120" s="80"/>
      <c r="I120" s="23"/>
      <c r="K120" s="34">
        <f t="shared" si="77"/>
        <v>1548.1152</v>
      </c>
      <c r="L120" s="27">
        <f t="shared" si="78"/>
        <v>1625.5209600000001</v>
      </c>
      <c r="M120" s="27">
        <f t="shared" si="79"/>
        <v>1707.0883200000001</v>
      </c>
      <c r="N120" s="27">
        <f t="shared" si="80"/>
        <v>1792.8172800000002</v>
      </c>
      <c r="O120" s="27">
        <f t="shared" si="81"/>
        <v>1881.8755200000001</v>
      </c>
      <c r="P120" s="27"/>
      <c r="Q120" s="80"/>
      <c r="R120" s="23"/>
      <c r="T120" s="34">
        <f t="shared" si="82"/>
        <v>3354.2495999999996</v>
      </c>
      <c r="U120" s="27">
        <f t="shared" si="83"/>
        <v>3521.9620799999998</v>
      </c>
      <c r="V120" s="27">
        <f t="shared" si="84"/>
        <v>3698.6913600000003</v>
      </c>
      <c r="W120" s="27">
        <f t="shared" si="85"/>
        <v>3884.4374400000002</v>
      </c>
      <c r="X120" s="27">
        <f t="shared" si="86"/>
        <v>4077.39696</v>
      </c>
      <c r="Y120" s="27"/>
      <c r="Z120" s="80"/>
      <c r="AA120" s="23"/>
      <c r="AC120" s="34">
        <f t="shared" si="87"/>
        <v>40250.995199999998</v>
      </c>
      <c r="AD120" s="27">
        <f t="shared" si="88"/>
        <v>42263.544959999999</v>
      </c>
      <c r="AE120" s="27">
        <f t="shared" si="89"/>
        <v>44384.296320000001</v>
      </c>
      <c r="AF120" s="27">
        <f t="shared" si="90"/>
        <v>46613.249280000004</v>
      </c>
      <c r="AG120" s="37">
        <f t="shared" si="91"/>
        <v>48928.76352</v>
      </c>
      <c r="AH120" s="37"/>
      <c r="AI120" s="83"/>
      <c r="AJ120" s="50"/>
    </row>
    <row r="121" spans="1:36" x14ac:dyDescent="0.25">
      <c r="A121" s="28" t="s">
        <v>245</v>
      </c>
      <c r="B121" s="39">
        <f t="shared" ref="B121:F121" si="139">(B81*0.02)+B81</f>
        <v>25.354548000000001</v>
      </c>
      <c r="C121" s="40">
        <f t="shared" si="139"/>
        <v>26.613432</v>
      </c>
      <c r="D121" s="41">
        <f t="shared" si="139"/>
        <v>27.955548000000004</v>
      </c>
      <c r="E121" s="40">
        <f t="shared" si="139"/>
        <v>29.349684</v>
      </c>
      <c r="F121" s="41">
        <f t="shared" si="139"/>
        <v>30.816648000000001</v>
      </c>
      <c r="G121" s="41"/>
      <c r="H121" s="80"/>
      <c r="I121" s="23"/>
      <c r="K121" s="34">
        <f t="shared" si="77"/>
        <v>2028.36384</v>
      </c>
      <c r="L121" s="27">
        <f t="shared" si="78"/>
        <v>2129.07456</v>
      </c>
      <c r="M121" s="27">
        <f t="shared" si="79"/>
        <v>2236.4438400000004</v>
      </c>
      <c r="N121" s="27">
        <f t="shared" si="80"/>
        <v>2347.9747200000002</v>
      </c>
      <c r="O121" s="27">
        <f t="shared" si="81"/>
        <v>2465.3318399999998</v>
      </c>
      <c r="P121" s="27"/>
      <c r="Q121" s="80"/>
      <c r="R121" s="23"/>
      <c r="T121" s="34">
        <f t="shared" si="82"/>
        <v>4394.7883199999997</v>
      </c>
      <c r="U121" s="27">
        <f t="shared" si="83"/>
        <v>4612.9948800000002</v>
      </c>
      <c r="V121" s="27">
        <f t="shared" si="84"/>
        <v>4845.6283200000007</v>
      </c>
      <c r="W121" s="27">
        <f t="shared" si="85"/>
        <v>5087.2785599999997</v>
      </c>
      <c r="X121" s="27">
        <f t="shared" si="86"/>
        <v>5341.5523199999998</v>
      </c>
      <c r="Y121" s="27"/>
      <c r="Z121" s="80"/>
      <c r="AA121" s="23"/>
      <c r="AC121" s="34">
        <f t="shared" si="87"/>
        <v>52737.459839999996</v>
      </c>
      <c r="AD121" s="27">
        <f t="shared" si="88"/>
        <v>55355.938560000002</v>
      </c>
      <c r="AE121" s="27">
        <f t="shared" si="89"/>
        <v>58147.539840000012</v>
      </c>
      <c r="AF121" s="27">
        <f t="shared" si="90"/>
        <v>61047.342720000001</v>
      </c>
      <c r="AG121" s="37">
        <f t="shared" si="91"/>
        <v>64098.627839999994</v>
      </c>
      <c r="AH121" s="37"/>
      <c r="AI121" s="83"/>
      <c r="AJ121" s="50"/>
    </row>
    <row r="122" spans="1:36" x14ac:dyDescent="0.25">
      <c r="A122" s="28" t="s">
        <v>246</v>
      </c>
      <c r="B122" s="39">
        <f t="shared" ref="B122:F122" si="140">(B82*0.02)+B82</f>
        <v>29.161799999999999</v>
      </c>
      <c r="C122" s="40">
        <f t="shared" si="140"/>
        <v>30.610200000000003</v>
      </c>
      <c r="D122" s="41">
        <f t="shared" si="140"/>
        <v>32.150399999999998</v>
      </c>
      <c r="E122" s="40">
        <f t="shared" si="140"/>
        <v>33.751800000000003</v>
      </c>
      <c r="F122" s="41">
        <f t="shared" si="140"/>
        <v>35.434800000000003</v>
      </c>
      <c r="G122" s="41"/>
      <c r="H122" s="80"/>
      <c r="I122" s="23"/>
      <c r="K122" s="34">
        <f t="shared" si="77"/>
        <v>2332.944</v>
      </c>
      <c r="L122" s="27">
        <f t="shared" si="78"/>
        <v>2448.8160000000003</v>
      </c>
      <c r="M122" s="27">
        <f t="shared" si="79"/>
        <v>2572.0319999999997</v>
      </c>
      <c r="N122" s="27">
        <f t="shared" si="80"/>
        <v>2700.1440000000002</v>
      </c>
      <c r="O122" s="27">
        <f t="shared" si="81"/>
        <v>2834.7840000000001</v>
      </c>
      <c r="P122" s="27"/>
      <c r="Q122" s="80"/>
      <c r="R122" s="23"/>
      <c r="T122" s="34">
        <f t="shared" si="82"/>
        <v>5054.7120000000004</v>
      </c>
      <c r="U122" s="27">
        <f t="shared" si="83"/>
        <v>5305.7680000000009</v>
      </c>
      <c r="V122" s="27">
        <f t="shared" si="84"/>
        <v>5572.7359999999999</v>
      </c>
      <c r="W122" s="27">
        <f t="shared" si="85"/>
        <v>5850.3120000000008</v>
      </c>
      <c r="X122" s="27">
        <f t="shared" si="86"/>
        <v>6142.0320000000002</v>
      </c>
      <c r="Y122" s="27"/>
      <c r="Z122" s="80"/>
      <c r="AA122" s="23"/>
      <c r="AC122" s="34">
        <f t="shared" si="87"/>
        <v>60656.544000000002</v>
      </c>
      <c r="AD122" s="27">
        <f t="shared" si="88"/>
        <v>63669.216000000008</v>
      </c>
      <c r="AE122" s="27">
        <f t="shared" si="89"/>
        <v>66872.831999999995</v>
      </c>
      <c r="AF122" s="27">
        <f t="shared" si="90"/>
        <v>70203.744000000006</v>
      </c>
      <c r="AG122" s="37">
        <f t="shared" si="91"/>
        <v>73704.384000000005</v>
      </c>
      <c r="AH122" s="37"/>
      <c r="AI122" s="83"/>
      <c r="AJ122" s="50"/>
    </row>
    <row r="123" spans="1:36" x14ac:dyDescent="0.25">
      <c r="A123" s="28" t="s">
        <v>204</v>
      </c>
      <c r="B123" s="39">
        <f t="shared" ref="B123:F123" si="141">(B83*0.02)+B83</f>
        <v>38.973384000000003</v>
      </c>
      <c r="C123" s="40">
        <f t="shared" si="141"/>
        <v>41.074991999999995</v>
      </c>
      <c r="D123" s="41">
        <f t="shared" si="141"/>
        <v>43.166195999999999</v>
      </c>
      <c r="E123" s="40">
        <f t="shared" si="141"/>
        <v>45.267803999999998</v>
      </c>
      <c r="F123" s="41">
        <f t="shared" si="141"/>
        <v>47.369412000000004</v>
      </c>
      <c r="G123" s="41"/>
      <c r="H123" s="80"/>
      <c r="I123" s="23"/>
      <c r="K123" s="34">
        <f t="shared" si="77"/>
        <v>3117.8707200000003</v>
      </c>
      <c r="L123" s="27">
        <f t="shared" si="78"/>
        <v>3285.9993599999998</v>
      </c>
      <c r="M123" s="27">
        <f t="shared" si="79"/>
        <v>3453.2956800000002</v>
      </c>
      <c r="N123" s="27">
        <f t="shared" si="80"/>
        <v>3621.4243200000001</v>
      </c>
      <c r="O123" s="27">
        <f t="shared" si="81"/>
        <v>3789.5529600000004</v>
      </c>
      <c r="P123" s="27"/>
      <c r="Q123" s="80"/>
      <c r="R123" s="23"/>
      <c r="T123" s="34">
        <f t="shared" si="82"/>
        <v>6755.3865599999999</v>
      </c>
      <c r="U123" s="27">
        <f t="shared" si="83"/>
        <v>7119.6652800000002</v>
      </c>
      <c r="V123" s="27">
        <f t="shared" si="84"/>
        <v>7482.1406400000005</v>
      </c>
      <c r="W123" s="27">
        <f t="shared" si="85"/>
        <v>7846.4193599999999</v>
      </c>
      <c r="X123" s="27">
        <f t="shared" si="86"/>
        <v>8210.6980800000001</v>
      </c>
      <c r="Y123" s="27"/>
      <c r="Z123" s="80"/>
      <c r="AA123" s="23"/>
      <c r="AC123" s="34">
        <f t="shared" si="87"/>
        <v>81064.638720000003</v>
      </c>
      <c r="AD123" s="27">
        <f t="shared" si="88"/>
        <v>85435.983359999998</v>
      </c>
      <c r="AE123" s="27">
        <f t="shared" si="89"/>
        <v>89785.687680000003</v>
      </c>
      <c r="AF123" s="27">
        <f t="shared" si="90"/>
        <v>94157.032319999998</v>
      </c>
      <c r="AG123" s="37">
        <f t="shared" si="91"/>
        <v>98528.376960000009</v>
      </c>
      <c r="AH123" s="37"/>
      <c r="AI123" s="83"/>
      <c r="AJ123" s="50"/>
    </row>
    <row r="124" spans="1:36" x14ac:dyDescent="0.25">
      <c r="A124" s="28" t="s">
        <v>13</v>
      </c>
      <c r="B124" s="39">
        <f t="shared" ref="B124:F124" si="142">(B84*0.02)+B84</f>
        <v>32.491692</v>
      </c>
      <c r="C124" s="40">
        <f t="shared" si="142"/>
        <v>34.177140000000009</v>
      </c>
      <c r="D124" s="41">
        <f t="shared" si="142"/>
        <v>35.872991999999996</v>
      </c>
      <c r="E124" s="40">
        <f t="shared" si="142"/>
        <v>37.558440000000004</v>
      </c>
      <c r="F124" s="41">
        <f t="shared" si="142"/>
        <v>39.243887999999998</v>
      </c>
      <c r="G124" s="41"/>
      <c r="H124" s="80"/>
      <c r="I124" s="23"/>
      <c r="K124" s="34">
        <f t="shared" si="77"/>
        <v>2599.33536</v>
      </c>
      <c r="L124" s="27">
        <f t="shared" si="78"/>
        <v>2734.1712000000007</v>
      </c>
      <c r="M124" s="27">
        <f t="shared" si="79"/>
        <v>2869.8393599999999</v>
      </c>
      <c r="N124" s="27">
        <f t="shared" si="80"/>
        <v>3004.6752000000006</v>
      </c>
      <c r="O124" s="27">
        <f t="shared" si="81"/>
        <v>3139.5110399999999</v>
      </c>
      <c r="P124" s="27"/>
      <c r="Q124" s="80"/>
      <c r="R124" s="23"/>
      <c r="T124" s="34">
        <f t="shared" si="82"/>
        <v>5631.8932800000002</v>
      </c>
      <c r="U124" s="27">
        <f t="shared" si="83"/>
        <v>5924.0376000000006</v>
      </c>
      <c r="V124" s="27">
        <f t="shared" si="84"/>
        <v>6217.9852799999999</v>
      </c>
      <c r="W124" s="27">
        <f t="shared" si="85"/>
        <v>6510.1296000000011</v>
      </c>
      <c r="X124" s="27">
        <f t="shared" si="86"/>
        <v>6802.2739199999996</v>
      </c>
      <c r="Y124" s="27"/>
      <c r="Z124" s="80"/>
      <c r="AA124" s="23"/>
      <c r="AC124" s="34">
        <f t="shared" si="87"/>
        <v>67582.719360000003</v>
      </c>
      <c r="AD124" s="27">
        <f t="shared" si="88"/>
        <v>71088.45120000001</v>
      </c>
      <c r="AE124" s="27">
        <f t="shared" si="89"/>
        <v>74615.823359999995</v>
      </c>
      <c r="AF124" s="27">
        <f t="shared" si="90"/>
        <v>78121.555200000017</v>
      </c>
      <c r="AG124" s="37">
        <f t="shared" si="91"/>
        <v>81627.287039999996</v>
      </c>
      <c r="AH124" s="37"/>
      <c r="AI124" s="83"/>
      <c r="AJ124" s="50"/>
    </row>
    <row r="125" spans="1:36" x14ac:dyDescent="0.25">
      <c r="A125" s="28" t="s">
        <v>207</v>
      </c>
      <c r="B125" s="39">
        <f t="shared" ref="B125:F125" si="143">(B85*0.02)+B85</f>
        <v>21.349007999999998</v>
      </c>
      <c r="C125" s="40">
        <f t="shared" si="143"/>
        <v>22.420620000000003</v>
      </c>
      <c r="D125" s="41">
        <f t="shared" si="143"/>
        <v>23.533848000000003</v>
      </c>
      <c r="E125" s="40">
        <f t="shared" si="143"/>
        <v>24.719904000000003</v>
      </c>
      <c r="F125" s="41">
        <f t="shared" si="143"/>
        <v>25.947576000000002</v>
      </c>
      <c r="G125" s="41"/>
      <c r="H125" s="80"/>
      <c r="I125" s="23"/>
      <c r="K125" s="34">
        <f t="shared" si="77"/>
        <v>1707.9206399999998</v>
      </c>
      <c r="L125" s="27">
        <f t="shared" si="78"/>
        <v>1793.6496000000002</v>
      </c>
      <c r="M125" s="27">
        <f t="shared" si="79"/>
        <v>1882.7078400000003</v>
      </c>
      <c r="N125" s="27">
        <f t="shared" si="80"/>
        <v>1977.5923200000002</v>
      </c>
      <c r="O125" s="27">
        <f t="shared" si="81"/>
        <v>2075.8060800000003</v>
      </c>
      <c r="P125" s="27"/>
      <c r="Q125" s="80"/>
      <c r="R125" s="23"/>
      <c r="T125" s="34">
        <f t="shared" si="82"/>
        <v>3700.4947199999992</v>
      </c>
      <c r="U125" s="27">
        <f t="shared" si="83"/>
        <v>3886.2408</v>
      </c>
      <c r="V125" s="27">
        <f t="shared" si="84"/>
        <v>4079.2003200000004</v>
      </c>
      <c r="W125" s="27">
        <f t="shared" si="85"/>
        <v>4284.7833600000004</v>
      </c>
      <c r="X125" s="27">
        <f t="shared" si="86"/>
        <v>4497.5798400000012</v>
      </c>
      <c r="Y125" s="27"/>
      <c r="Z125" s="80"/>
      <c r="AA125" s="23"/>
      <c r="AC125" s="34">
        <f t="shared" si="87"/>
        <v>44405.936639999993</v>
      </c>
      <c r="AD125" s="27">
        <f t="shared" si="88"/>
        <v>46634.889600000002</v>
      </c>
      <c r="AE125" s="27">
        <f t="shared" si="89"/>
        <v>48950.403840000006</v>
      </c>
      <c r="AF125" s="27">
        <f t="shared" si="90"/>
        <v>51417.400320000008</v>
      </c>
      <c r="AG125" s="37">
        <f t="shared" si="91"/>
        <v>53970.958080000011</v>
      </c>
      <c r="AH125" s="37"/>
      <c r="AI125" s="83"/>
      <c r="AJ125" s="50"/>
    </row>
    <row r="126" spans="1:36" x14ac:dyDescent="0.25">
      <c r="A126" s="28" t="s">
        <v>206</v>
      </c>
      <c r="B126" s="39">
        <f t="shared" ref="B126:F126" si="144">(B86*0.02)+B86</f>
        <v>18.924876000000001</v>
      </c>
      <c r="C126" s="40">
        <f t="shared" si="144"/>
        <v>19.871640000000003</v>
      </c>
      <c r="D126" s="41">
        <f t="shared" si="144"/>
        <v>20.849616000000001</v>
      </c>
      <c r="E126" s="40">
        <f t="shared" si="144"/>
        <v>21.90042</v>
      </c>
      <c r="F126" s="41">
        <f t="shared" si="144"/>
        <v>22.992840000000001</v>
      </c>
      <c r="G126" s="41"/>
      <c r="H126" s="80"/>
      <c r="I126" s="23"/>
      <c r="K126" s="34">
        <f t="shared" si="77"/>
        <v>1513.99008</v>
      </c>
      <c r="L126" s="27">
        <f t="shared" si="78"/>
        <v>1589.7312000000002</v>
      </c>
      <c r="M126" s="27">
        <f t="shared" si="79"/>
        <v>1667.96928</v>
      </c>
      <c r="N126" s="27">
        <f t="shared" si="80"/>
        <v>1752.0336</v>
      </c>
      <c r="O126" s="27">
        <f t="shared" si="81"/>
        <v>1839.4272000000001</v>
      </c>
      <c r="P126" s="27"/>
      <c r="Q126" s="80"/>
      <c r="R126" s="23"/>
      <c r="T126" s="34">
        <f t="shared" si="82"/>
        <v>3280.3118400000003</v>
      </c>
      <c r="U126" s="27">
        <f t="shared" si="83"/>
        <v>3444.4176000000007</v>
      </c>
      <c r="V126" s="27">
        <f t="shared" si="84"/>
        <v>3613.9334400000002</v>
      </c>
      <c r="W126" s="27">
        <f t="shared" si="85"/>
        <v>3796.0727999999999</v>
      </c>
      <c r="X126" s="27">
        <f t="shared" si="86"/>
        <v>3985.4256</v>
      </c>
      <c r="Y126" s="27"/>
      <c r="Z126" s="80"/>
      <c r="AA126" s="23"/>
      <c r="AC126" s="34">
        <f t="shared" si="87"/>
        <v>39363.742080000004</v>
      </c>
      <c r="AD126" s="27">
        <f t="shared" si="88"/>
        <v>41333.011200000008</v>
      </c>
      <c r="AE126" s="27">
        <f t="shared" si="89"/>
        <v>43367.201280000001</v>
      </c>
      <c r="AF126" s="27">
        <f t="shared" si="90"/>
        <v>45552.873599999999</v>
      </c>
      <c r="AG126" s="37">
        <f t="shared" si="91"/>
        <v>47825.107199999999</v>
      </c>
      <c r="AH126" s="37"/>
      <c r="AI126" s="83"/>
      <c r="AJ126" s="50"/>
    </row>
    <row r="127" spans="1:36" ht="14.1" customHeight="1" x14ac:dyDescent="0.25">
      <c r="A127" s="43"/>
      <c r="B127" s="44"/>
      <c r="C127" s="45"/>
      <c r="D127" s="45"/>
      <c r="E127" s="46"/>
      <c r="F127" s="45"/>
      <c r="G127" s="45"/>
      <c r="H127" s="80"/>
      <c r="I127" s="23"/>
      <c r="K127" s="47"/>
      <c r="L127" s="46"/>
      <c r="M127" s="48"/>
      <c r="N127" s="49"/>
      <c r="O127" s="48"/>
      <c r="P127" s="48"/>
      <c r="Q127" s="80"/>
      <c r="R127" s="23"/>
      <c r="S127" s="27"/>
      <c r="T127" s="47"/>
      <c r="U127" s="49"/>
      <c r="V127" s="48"/>
      <c r="W127" s="49"/>
      <c r="X127" s="48"/>
      <c r="Y127" s="48"/>
      <c r="Z127" s="80"/>
      <c r="AA127" s="23"/>
      <c r="AC127" s="47"/>
      <c r="AD127" s="49"/>
      <c r="AE127" s="48"/>
      <c r="AF127" s="49"/>
      <c r="AG127" s="48"/>
      <c r="AH127" s="48"/>
      <c r="AI127" s="83"/>
      <c r="AJ127" s="50"/>
    </row>
    <row r="128" spans="1:36" x14ac:dyDescent="0.25">
      <c r="A128" s="28" t="s">
        <v>65</v>
      </c>
      <c r="B128" s="39">
        <v>24.33</v>
      </c>
      <c r="C128" s="40" t="s">
        <v>28</v>
      </c>
      <c r="D128" s="40" t="s">
        <v>28</v>
      </c>
      <c r="E128" s="40" t="s">
        <v>28</v>
      </c>
      <c r="F128" s="40" t="s">
        <v>28</v>
      </c>
      <c r="G128" s="40" t="s">
        <v>28</v>
      </c>
      <c r="H128" s="80"/>
      <c r="I128" s="23"/>
      <c r="K128" s="34">
        <f>B128*80</f>
        <v>1946.3999999999999</v>
      </c>
      <c r="L128" s="40" t="s">
        <v>28</v>
      </c>
      <c r="M128" s="40" t="s">
        <v>28</v>
      </c>
      <c r="N128" s="40" t="s">
        <v>28</v>
      </c>
      <c r="O128" s="40" t="s">
        <v>28</v>
      </c>
      <c r="P128" s="40" t="s">
        <v>28</v>
      </c>
      <c r="Q128" s="80"/>
      <c r="R128" s="23"/>
      <c r="T128" s="34">
        <f t="shared" ref="T128:Y131" si="145">(K128*26)/12</f>
        <v>4217.2</v>
      </c>
      <c r="U128" s="40" t="s">
        <v>28</v>
      </c>
      <c r="V128" s="40" t="s">
        <v>28</v>
      </c>
      <c r="W128" s="40" t="s">
        <v>28</v>
      </c>
      <c r="X128" s="40" t="s">
        <v>28</v>
      </c>
      <c r="Y128" s="40"/>
      <c r="Z128" s="80"/>
      <c r="AA128" s="23"/>
      <c r="AC128" s="34">
        <f t="shared" ref="AC128:AH131" si="146">K128*26</f>
        <v>50606.399999999994</v>
      </c>
      <c r="AD128" s="40" t="s">
        <v>28</v>
      </c>
      <c r="AE128" s="40" t="s">
        <v>28</v>
      </c>
      <c r="AF128" s="40" t="s">
        <v>28</v>
      </c>
      <c r="AG128" s="40" t="s">
        <v>28</v>
      </c>
      <c r="AH128" s="40"/>
      <c r="AI128" s="83"/>
      <c r="AJ128" s="50"/>
    </row>
    <row r="129" spans="1:36" x14ac:dyDescent="0.25">
      <c r="A129" s="28" t="s">
        <v>66</v>
      </c>
      <c r="B129" s="39">
        <v>25.61</v>
      </c>
      <c r="C129" s="40">
        <v>26.89</v>
      </c>
      <c r="D129" s="41">
        <v>28.23</v>
      </c>
      <c r="E129" s="40">
        <v>29.64</v>
      </c>
      <c r="F129" s="41">
        <v>31.12</v>
      </c>
      <c r="G129" s="41">
        <v>32.68</v>
      </c>
      <c r="H129" s="80"/>
      <c r="I129" s="23"/>
      <c r="K129" s="34">
        <f>B129*80</f>
        <v>2048.8000000000002</v>
      </c>
      <c r="L129" s="27">
        <f>C129*80</f>
        <v>2151.1999999999998</v>
      </c>
      <c r="M129" s="27">
        <f>D129*80</f>
        <v>2258.4</v>
      </c>
      <c r="N129" s="27">
        <f>E129*80</f>
        <v>2371.1999999999998</v>
      </c>
      <c r="O129" s="27">
        <f>F129*80</f>
        <v>2489.6</v>
      </c>
      <c r="P129" s="27">
        <f>G129*80</f>
        <v>2614.4</v>
      </c>
      <c r="Q129" s="80"/>
      <c r="R129" s="23"/>
      <c r="T129" s="34">
        <f t="shared" si="145"/>
        <v>4439.0666666666666</v>
      </c>
      <c r="U129" s="27">
        <f t="shared" si="145"/>
        <v>4660.9333333333334</v>
      </c>
      <c r="V129" s="27">
        <f t="shared" si="145"/>
        <v>4893.2</v>
      </c>
      <c r="W129" s="27">
        <f t="shared" si="145"/>
        <v>5137.5999999999995</v>
      </c>
      <c r="X129" s="27">
        <f t="shared" si="145"/>
        <v>5394.1333333333332</v>
      </c>
      <c r="Y129" s="27">
        <f t="shared" si="145"/>
        <v>5664.5333333333338</v>
      </c>
      <c r="Z129" s="80"/>
      <c r="AA129" s="23"/>
      <c r="AC129" s="34">
        <f t="shared" si="146"/>
        <v>53268.800000000003</v>
      </c>
      <c r="AD129" s="27">
        <f t="shared" si="146"/>
        <v>55931.199999999997</v>
      </c>
      <c r="AE129" s="27">
        <f t="shared" si="146"/>
        <v>58718.400000000001</v>
      </c>
      <c r="AF129" s="27">
        <f t="shared" si="146"/>
        <v>61651.199999999997</v>
      </c>
      <c r="AG129" s="37">
        <f t="shared" si="146"/>
        <v>64729.599999999999</v>
      </c>
      <c r="AH129" s="37">
        <f t="shared" si="146"/>
        <v>67974.400000000009</v>
      </c>
      <c r="AI129" s="83"/>
      <c r="AJ129" s="50"/>
    </row>
    <row r="130" spans="1:36" x14ac:dyDescent="0.25">
      <c r="A130" s="28" t="s">
        <v>67</v>
      </c>
      <c r="B130" s="39">
        <v>26.94</v>
      </c>
      <c r="C130" s="40">
        <v>28.29</v>
      </c>
      <c r="D130" s="41">
        <v>29.7</v>
      </c>
      <c r="E130" s="40">
        <v>31.19</v>
      </c>
      <c r="F130" s="41">
        <v>32.75</v>
      </c>
      <c r="G130" s="41">
        <v>34.39</v>
      </c>
      <c r="H130" s="80"/>
      <c r="I130" s="23"/>
      <c r="K130" s="34">
        <f>B130*80</f>
        <v>2155.2000000000003</v>
      </c>
      <c r="L130" s="27">
        <f t="shared" ref="L130:O131" si="147">C130*80</f>
        <v>2263.1999999999998</v>
      </c>
      <c r="M130" s="27">
        <f t="shared" si="147"/>
        <v>2376</v>
      </c>
      <c r="N130" s="27">
        <f t="shared" si="147"/>
        <v>2495.2000000000003</v>
      </c>
      <c r="O130" s="27">
        <f t="shared" si="147"/>
        <v>2620</v>
      </c>
      <c r="P130" s="27">
        <f t="shared" ref="P130:P131" si="148">G130*80</f>
        <v>2751.2</v>
      </c>
      <c r="Q130" s="80"/>
      <c r="R130" s="23"/>
      <c r="T130" s="34">
        <f t="shared" si="145"/>
        <v>4669.6000000000004</v>
      </c>
      <c r="U130" s="27">
        <f t="shared" si="145"/>
        <v>4903.5999999999995</v>
      </c>
      <c r="V130" s="27">
        <f t="shared" si="145"/>
        <v>5148</v>
      </c>
      <c r="W130" s="27">
        <f t="shared" si="145"/>
        <v>5406.2666666666673</v>
      </c>
      <c r="X130" s="27">
        <f t="shared" si="145"/>
        <v>5676.666666666667</v>
      </c>
      <c r="Y130" s="27">
        <f t="shared" si="145"/>
        <v>5960.9333333333334</v>
      </c>
      <c r="Z130" s="80"/>
      <c r="AA130" s="23"/>
      <c r="AC130" s="34">
        <f t="shared" si="146"/>
        <v>56035.200000000004</v>
      </c>
      <c r="AD130" s="27">
        <f t="shared" si="146"/>
        <v>58843.199999999997</v>
      </c>
      <c r="AE130" s="27">
        <f t="shared" si="146"/>
        <v>61776</v>
      </c>
      <c r="AF130" s="27">
        <f t="shared" si="146"/>
        <v>64875.200000000004</v>
      </c>
      <c r="AG130" s="37">
        <f t="shared" si="146"/>
        <v>68120</v>
      </c>
      <c r="AH130" s="37">
        <f t="shared" si="146"/>
        <v>71531.199999999997</v>
      </c>
      <c r="AI130" s="83"/>
      <c r="AJ130" s="50"/>
    </row>
    <row r="131" spans="1:36" x14ac:dyDescent="0.25">
      <c r="A131" s="28" t="s">
        <v>231</v>
      </c>
      <c r="B131" s="39">
        <v>33.44</v>
      </c>
      <c r="C131" s="40">
        <v>35.11</v>
      </c>
      <c r="D131" s="41">
        <v>36.869999999999997</v>
      </c>
      <c r="E131" s="40">
        <v>38.71</v>
      </c>
      <c r="F131" s="41">
        <v>40.65</v>
      </c>
      <c r="G131" s="41">
        <v>42.68</v>
      </c>
      <c r="H131" s="80"/>
      <c r="I131" s="23"/>
      <c r="K131" s="34">
        <f>B131*80</f>
        <v>2675.2</v>
      </c>
      <c r="L131" s="27">
        <f t="shared" si="147"/>
        <v>2808.8</v>
      </c>
      <c r="M131" s="27">
        <f t="shared" si="147"/>
        <v>2949.6</v>
      </c>
      <c r="N131" s="27">
        <f t="shared" si="147"/>
        <v>3096.8</v>
      </c>
      <c r="O131" s="27">
        <f t="shared" si="147"/>
        <v>3252</v>
      </c>
      <c r="P131" s="27">
        <f t="shared" si="148"/>
        <v>3414.4</v>
      </c>
      <c r="Q131" s="80"/>
      <c r="R131" s="23"/>
      <c r="T131" s="34">
        <f t="shared" si="145"/>
        <v>5796.2666666666664</v>
      </c>
      <c r="U131" s="27">
        <f t="shared" si="145"/>
        <v>6085.7333333333336</v>
      </c>
      <c r="V131" s="27">
        <f t="shared" si="145"/>
        <v>6390.7999999999993</v>
      </c>
      <c r="W131" s="27">
        <f t="shared" si="145"/>
        <v>6709.7333333333336</v>
      </c>
      <c r="X131" s="27">
        <f t="shared" si="145"/>
        <v>7046</v>
      </c>
      <c r="Y131" s="27">
        <f t="shared" si="145"/>
        <v>7397.8666666666677</v>
      </c>
      <c r="Z131" s="80"/>
      <c r="AA131" s="23"/>
      <c r="AC131" s="34">
        <f t="shared" si="146"/>
        <v>69555.199999999997</v>
      </c>
      <c r="AD131" s="27">
        <f t="shared" si="146"/>
        <v>73028.800000000003</v>
      </c>
      <c r="AE131" s="27">
        <f t="shared" si="146"/>
        <v>76689.599999999991</v>
      </c>
      <c r="AF131" s="27">
        <f t="shared" si="146"/>
        <v>80516.800000000003</v>
      </c>
      <c r="AG131" s="37">
        <f t="shared" si="146"/>
        <v>84552</v>
      </c>
      <c r="AH131" s="37">
        <f t="shared" si="146"/>
        <v>88774.400000000009</v>
      </c>
      <c r="AI131" s="83"/>
      <c r="AJ131" s="50"/>
    </row>
    <row r="132" spans="1:36" ht="14.1" customHeight="1" x14ac:dyDescent="0.25">
      <c r="A132" s="57"/>
      <c r="B132" s="44"/>
      <c r="C132" s="45"/>
      <c r="D132" s="45"/>
      <c r="E132" s="46"/>
      <c r="F132" s="45"/>
      <c r="G132" s="45"/>
      <c r="H132" s="80"/>
      <c r="I132" s="23"/>
      <c r="K132" s="47"/>
      <c r="L132" s="46"/>
      <c r="M132" s="48"/>
      <c r="N132" s="49"/>
      <c r="O132" s="48"/>
      <c r="P132" s="48"/>
      <c r="Q132" s="80"/>
      <c r="R132" s="23"/>
      <c r="S132" s="27"/>
      <c r="T132" s="47"/>
      <c r="U132" s="49"/>
      <c r="V132" s="48"/>
      <c r="W132" s="49"/>
      <c r="X132" s="48"/>
      <c r="Y132" s="48"/>
      <c r="Z132" s="80"/>
      <c r="AA132" s="23"/>
      <c r="AC132" s="47"/>
      <c r="AD132" s="49"/>
      <c r="AE132" s="48"/>
      <c r="AF132" s="49"/>
      <c r="AG132" s="48"/>
      <c r="AH132" s="48"/>
      <c r="AI132" s="83"/>
      <c r="AJ132" s="50"/>
    </row>
    <row r="133" spans="1:36" x14ac:dyDescent="0.25">
      <c r="A133" s="28" t="s">
        <v>162</v>
      </c>
      <c r="B133" s="39">
        <v>24.13</v>
      </c>
      <c r="C133" s="40">
        <v>25.34</v>
      </c>
      <c r="D133" s="40">
        <v>26.61</v>
      </c>
      <c r="E133" s="40">
        <v>27.94</v>
      </c>
      <c r="F133" s="40">
        <v>29.33</v>
      </c>
      <c r="G133" s="40"/>
      <c r="H133" s="80"/>
      <c r="I133" s="23"/>
      <c r="K133" s="34">
        <f>(B133*2912)/26</f>
        <v>2702.56</v>
      </c>
      <c r="L133" s="27">
        <f>(C133*2912)/26</f>
        <v>2838.08</v>
      </c>
      <c r="M133" s="27">
        <f>(D133*2912)/26</f>
        <v>2980.3199999999997</v>
      </c>
      <c r="N133" s="27">
        <f>(E133*2912)/26</f>
        <v>3129.2799999999997</v>
      </c>
      <c r="O133" s="27">
        <f>(F133*2912)/26</f>
        <v>3284.9599999999996</v>
      </c>
      <c r="P133" s="27"/>
      <c r="Q133" s="80"/>
      <c r="R133" s="23"/>
      <c r="T133" s="34">
        <f t="shared" ref="T133:X138" si="149">(K133*26)/12</f>
        <v>5855.5466666666662</v>
      </c>
      <c r="U133" s="40">
        <f t="shared" si="149"/>
        <v>6149.1733333333332</v>
      </c>
      <c r="V133" s="40">
        <f t="shared" si="149"/>
        <v>6457.36</v>
      </c>
      <c r="W133" s="40">
        <f t="shared" si="149"/>
        <v>6780.1066666666666</v>
      </c>
      <c r="X133" s="40">
        <f t="shared" si="149"/>
        <v>7117.413333333333</v>
      </c>
      <c r="Y133" s="40"/>
      <c r="Z133" s="80"/>
      <c r="AA133" s="23"/>
      <c r="AC133" s="34">
        <f t="shared" ref="AC133:AG138" si="150">K133*26</f>
        <v>70266.559999999998</v>
      </c>
      <c r="AD133" s="27">
        <f t="shared" si="150"/>
        <v>73790.080000000002</v>
      </c>
      <c r="AE133" s="27">
        <f t="shared" si="150"/>
        <v>77488.319999999992</v>
      </c>
      <c r="AF133" s="27">
        <f t="shared" si="150"/>
        <v>81361.279999999999</v>
      </c>
      <c r="AG133" s="37">
        <f t="shared" si="150"/>
        <v>85408.959999999992</v>
      </c>
      <c r="AH133" s="37"/>
      <c r="AI133" s="83"/>
      <c r="AJ133" s="50"/>
    </row>
    <row r="134" spans="1:36" x14ac:dyDescent="0.25">
      <c r="A134" s="28" t="s">
        <v>250</v>
      </c>
      <c r="B134" s="39">
        <v>31.97</v>
      </c>
      <c r="C134" s="40">
        <v>33.58</v>
      </c>
      <c r="D134" s="40">
        <v>35.26</v>
      </c>
      <c r="E134" s="40">
        <v>37.020000000000003</v>
      </c>
      <c r="F134" s="40">
        <v>38.86</v>
      </c>
      <c r="G134" s="40"/>
      <c r="H134" s="80"/>
      <c r="I134" s="23"/>
      <c r="K134" s="34">
        <f>B134*80</f>
        <v>2557.6</v>
      </c>
      <c r="L134" s="27">
        <f>C134*80</f>
        <v>2686.3999999999996</v>
      </c>
      <c r="M134" s="27">
        <f>D134*80</f>
        <v>2820.7999999999997</v>
      </c>
      <c r="N134" s="27">
        <f>E134*80</f>
        <v>2961.6000000000004</v>
      </c>
      <c r="O134" s="27">
        <f>F134*80</f>
        <v>3108.8</v>
      </c>
      <c r="P134" s="27"/>
      <c r="Q134" s="80"/>
      <c r="R134" s="23"/>
      <c r="T134" s="34">
        <f t="shared" si="149"/>
        <v>5541.4666666666662</v>
      </c>
      <c r="U134" s="40">
        <f t="shared" si="149"/>
        <v>5820.5333333333328</v>
      </c>
      <c r="V134" s="40">
        <f t="shared" si="149"/>
        <v>6111.7333333333327</v>
      </c>
      <c r="W134" s="40">
        <f t="shared" si="149"/>
        <v>6416.8</v>
      </c>
      <c r="X134" s="40">
        <f t="shared" si="149"/>
        <v>6735.7333333333336</v>
      </c>
      <c r="Y134" s="40"/>
      <c r="Z134" s="80"/>
      <c r="AA134" s="23"/>
      <c r="AC134" s="34">
        <f t="shared" si="150"/>
        <v>66497.599999999991</v>
      </c>
      <c r="AD134" s="27">
        <f t="shared" si="150"/>
        <v>69846.399999999994</v>
      </c>
      <c r="AE134" s="27">
        <f t="shared" si="150"/>
        <v>73340.799999999988</v>
      </c>
      <c r="AF134" s="27">
        <f t="shared" si="150"/>
        <v>77001.600000000006</v>
      </c>
      <c r="AG134" s="37">
        <f t="shared" si="150"/>
        <v>80828.800000000003</v>
      </c>
      <c r="AH134" s="37"/>
      <c r="AI134" s="83"/>
      <c r="AJ134" s="50"/>
    </row>
    <row r="135" spans="1:36" x14ac:dyDescent="0.25">
      <c r="A135" s="28" t="s">
        <v>163</v>
      </c>
      <c r="B135" s="39">
        <v>24.13</v>
      </c>
      <c r="C135" s="40">
        <v>25.34</v>
      </c>
      <c r="D135" s="40">
        <v>26.61</v>
      </c>
      <c r="E135" s="40">
        <v>27.94</v>
      </c>
      <c r="F135" s="40">
        <v>29.33</v>
      </c>
      <c r="G135" s="40"/>
      <c r="H135" s="80"/>
      <c r="I135" s="23"/>
      <c r="K135" s="34">
        <f t="shared" ref="K135:O137" si="151">(B135*2912)/26</f>
        <v>2702.56</v>
      </c>
      <c r="L135" s="27">
        <f t="shared" si="151"/>
        <v>2838.08</v>
      </c>
      <c r="M135" s="27">
        <f t="shared" si="151"/>
        <v>2980.3199999999997</v>
      </c>
      <c r="N135" s="27">
        <f t="shared" si="151"/>
        <v>3129.2799999999997</v>
      </c>
      <c r="O135" s="27">
        <f t="shared" si="151"/>
        <v>3284.9599999999996</v>
      </c>
      <c r="P135" s="27"/>
      <c r="Q135" s="80"/>
      <c r="R135" s="23"/>
      <c r="T135" s="34">
        <f t="shared" si="149"/>
        <v>5855.5466666666662</v>
      </c>
      <c r="U135" s="40">
        <f t="shared" si="149"/>
        <v>6149.1733333333332</v>
      </c>
      <c r="V135" s="40">
        <f t="shared" si="149"/>
        <v>6457.36</v>
      </c>
      <c r="W135" s="40">
        <f t="shared" si="149"/>
        <v>6780.1066666666666</v>
      </c>
      <c r="X135" s="40">
        <f t="shared" si="149"/>
        <v>7117.413333333333</v>
      </c>
      <c r="Y135" s="40"/>
      <c r="Z135" s="80"/>
      <c r="AA135" s="23"/>
      <c r="AC135" s="34">
        <f t="shared" si="150"/>
        <v>70266.559999999998</v>
      </c>
      <c r="AD135" s="27">
        <f t="shared" si="150"/>
        <v>73790.080000000002</v>
      </c>
      <c r="AE135" s="27">
        <f t="shared" si="150"/>
        <v>77488.319999999992</v>
      </c>
      <c r="AF135" s="27">
        <f t="shared" si="150"/>
        <v>81361.279999999999</v>
      </c>
      <c r="AG135" s="37">
        <f t="shared" si="150"/>
        <v>85408.959999999992</v>
      </c>
      <c r="AH135" s="37"/>
      <c r="AI135" s="83"/>
      <c r="AJ135" s="50"/>
    </row>
    <row r="136" spans="1:36" x14ac:dyDescent="0.25">
      <c r="A136" s="28" t="s">
        <v>164</v>
      </c>
      <c r="B136" s="39">
        <v>19.97</v>
      </c>
      <c r="C136" s="40">
        <v>20.97</v>
      </c>
      <c r="D136" s="40">
        <v>22.02</v>
      </c>
      <c r="E136" s="40">
        <v>23.12</v>
      </c>
      <c r="F136" s="40">
        <v>24.27</v>
      </c>
      <c r="G136" s="40"/>
      <c r="H136" s="80"/>
      <c r="I136" s="23"/>
      <c r="K136" s="34">
        <f t="shared" si="151"/>
        <v>2236.64</v>
      </c>
      <c r="L136" s="27">
        <f t="shared" si="151"/>
        <v>2348.64</v>
      </c>
      <c r="M136" s="27">
        <f t="shared" si="151"/>
        <v>2466.2399999999998</v>
      </c>
      <c r="N136" s="27">
        <f t="shared" si="151"/>
        <v>2589.44</v>
      </c>
      <c r="O136" s="27">
        <f t="shared" si="151"/>
        <v>2718.2400000000002</v>
      </c>
      <c r="P136" s="27"/>
      <c r="Q136" s="80"/>
      <c r="R136" s="23"/>
      <c r="T136" s="34">
        <f t="shared" si="149"/>
        <v>4846.0533333333333</v>
      </c>
      <c r="U136" s="40">
        <f t="shared" si="149"/>
        <v>5088.72</v>
      </c>
      <c r="V136" s="40">
        <f t="shared" si="149"/>
        <v>5343.5199999999995</v>
      </c>
      <c r="W136" s="40">
        <f t="shared" si="149"/>
        <v>5610.4533333333338</v>
      </c>
      <c r="X136" s="40">
        <f t="shared" si="149"/>
        <v>5889.52</v>
      </c>
      <c r="Y136" s="40"/>
      <c r="Z136" s="80"/>
      <c r="AA136" s="23"/>
      <c r="AC136" s="34">
        <f t="shared" si="150"/>
        <v>58152.639999999999</v>
      </c>
      <c r="AD136" s="27">
        <f t="shared" si="150"/>
        <v>61064.639999999999</v>
      </c>
      <c r="AE136" s="27">
        <f t="shared" si="150"/>
        <v>64122.239999999991</v>
      </c>
      <c r="AF136" s="27">
        <f t="shared" si="150"/>
        <v>67325.440000000002</v>
      </c>
      <c r="AG136" s="37">
        <f t="shared" si="150"/>
        <v>70674.240000000005</v>
      </c>
      <c r="AH136" s="37"/>
      <c r="AI136" s="83"/>
      <c r="AJ136" s="50"/>
    </row>
    <row r="137" spans="1:36" x14ac:dyDescent="0.25">
      <c r="A137" s="28" t="s">
        <v>165</v>
      </c>
      <c r="B137" s="39">
        <v>17.149999999999999</v>
      </c>
      <c r="C137" s="40">
        <v>18</v>
      </c>
      <c r="D137" s="40">
        <v>18.91</v>
      </c>
      <c r="E137" s="40">
        <v>19.850000000000001</v>
      </c>
      <c r="F137" s="40">
        <v>20.85</v>
      </c>
      <c r="G137" s="40"/>
      <c r="H137" s="80"/>
      <c r="I137" s="23"/>
      <c r="K137" s="34">
        <f t="shared" si="151"/>
        <v>1920.7999999999997</v>
      </c>
      <c r="L137" s="27">
        <f t="shared" si="151"/>
        <v>2016</v>
      </c>
      <c r="M137" s="27">
        <f t="shared" si="151"/>
        <v>2117.92</v>
      </c>
      <c r="N137" s="27">
        <f t="shared" si="151"/>
        <v>2223.2000000000003</v>
      </c>
      <c r="O137" s="27">
        <f t="shared" si="151"/>
        <v>2335.2000000000003</v>
      </c>
      <c r="P137" s="27"/>
      <c r="Q137" s="80"/>
      <c r="R137" s="23"/>
      <c r="T137" s="34">
        <f t="shared" si="149"/>
        <v>4161.7333333333327</v>
      </c>
      <c r="U137" s="40">
        <f t="shared" si="149"/>
        <v>4368</v>
      </c>
      <c r="V137" s="40">
        <f t="shared" si="149"/>
        <v>4588.8266666666668</v>
      </c>
      <c r="W137" s="40">
        <f t="shared" si="149"/>
        <v>4816.9333333333334</v>
      </c>
      <c r="X137" s="40">
        <f t="shared" si="149"/>
        <v>5059.6000000000004</v>
      </c>
      <c r="Y137" s="40"/>
      <c r="Z137" s="80"/>
      <c r="AA137" s="23"/>
      <c r="AC137" s="34">
        <f t="shared" si="150"/>
        <v>49940.799999999996</v>
      </c>
      <c r="AD137" s="27">
        <f t="shared" si="150"/>
        <v>52416</v>
      </c>
      <c r="AE137" s="27">
        <f t="shared" si="150"/>
        <v>55065.919999999998</v>
      </c>
      <c r="AF137" s="27">
        <f t="shared" si="150"/>
        <v>57803.200000000004</v>
      </c>
      <c r="AG137" s="37">
        <f t="shared" si="150"/>
        <v>60715.200000000004</v>
      </c>
      <c r="AH137" s="37"/>
      <c r="AI137" s="83"/>
      <c r="AJ137" s="50"/>
    </row>
    <row r="138" spans="1:36" x14ac:dyDescent="0.25">
      <c r="A138" s="28" t="s">
        <v>69</v>
      </c>
      <c r="B138" s="39">
        <v>21.04</v>
      </c>
      <c r="C138" s="40">
        <v>22.1</v>
      </c>
      <c r="D138" s="40">
        <v>23.2</v>
      </c>
      <c r="E138" s="40">
        <v>24.36</v>
      </c>
      <c r="F138" s="40">
        <v>25.58</v>
      </c>
      <c r="G138" s="40"/>
      <c r="H138" s="80"/>
      <c r="I138" s="23"/>
      <c r="K138" s="34">
        <f>B138*80</f>
        <v>1683.1999999999998</v>
      </c>
      <c r="L138" s="27">
        <f>C138*80</f>
        <v>1768</v>
      </c>
      <c r="M138" s="27">
        <f>D138*80</f>
        <v>1856</v>
      </c>
      <c r="N138" s="27">
        <f>E138*80</f>
        <v>1948.8</v>
      </c>
      <c r="O138" s="27">
        <f>F138*80</f>
        <v>2046.3999999999999</v>
      </c>
      <c r="P138" s="27"/>
      <c r="Q138" s="80"/>
      <c r="R138" s="23"/>
      <c r="T138" s="34">
        <f t="shared" si="149"/>
        <v>3646.9333333333329</v>
      </c>
      <c r="U138" s="40">
        <f t="shared" si="149"/>
        <v>3830.6666666666665</v>
      </c>
      <c r="V138" s="40">
        <f t="shared" si="149"/>
        <v>4021.3333333333335</v>
      </c>
      <c r="W138" s="40">
        <f t="shared" si="149"/>
        <v>4222.3999999999996</v>
      </c>
      <c r="X138" s="40">
        <f t="shared" si="149"/>
        <v>4433.8666666666659</v>
      </c>
      <c r="Y138" s="40"/>
      <c r="Z138" s="80"/>
      <c r="AA138" s="23"/>
      <c r="AC138" s="34">
        <f t="shared" si="150"/>
        <v>43763.199999999997</v>
      </c>
      <c r="AD138" s="27">
        <f t="shared" si="150"/>
        <v>45968</v>
      </c>
      <c r="AE138" s="27">
        <f t="shared" si="150"/>
        <v>48256</v>
      </c>
      <c r="AF138" s="27">
        <f t="shared" si="150"/>
        <v>50668.799999999996</v>
      </c>
      <c r="AG138" s="37">
        <f t="shared" si="150"/>
        <v>53206.399999999994</v>
      </c>
      <c r="AH138" s="37"/>
      <c r="AI138" s="83"/>
      <c r="AJ138" s="50"/>
    </row>
    <row r="139" spans="1:36" ht="14.1" customHeight="1" x14ac:dyDescent="0.25">
      <c r="A139" s="43"/>
      <c r="B139" s="44"/>
      <c r="C139" s="45"/>
      <c r="D139" s="45"/>
      <c r="E139" s="46"/>
      <c r="F139" s="45"/>
      <c r="G139" s="45"/>
      <c r="H139" s="80"/>
      <c r="I139" s="23"/>
      <c r="K139" s="47"/>
      <c r="L139" s="46"/>
      <c r="M139" s="48"/>
      <c r="N139" s="49"/>
      <c r="O139" s="48"/>
      <c r="P139" s="48"/>
      <c r="Q139" s="80"/>
      <c r="R139" s="23"/>
      <c r="S139" s="27"/>
      <c r="T139" s="47"/>
      <c r="U139" s="49"/>
      <c r="V139" s="48"/>
      <c r="W139" s="49"/>
      <c r="X139" s="48"/>
      <c r="Y139" s="48"/>
      <c r="Z139" s="80"/>
      <c r="AA139" s="23"/>
      <c r="AC139" s="47"/>
      <c r="AD139" s="49"/>
      <c r="AE139" s="48"/>
      <c r="AF139" s="49"/>
      <c r="AG139" s="48"/>
      <c r="AH139" s="48"/>
      <c r="AI139" s="83"/>
      <c r="AJ139" s="50"/>
    </row>
    <row r="140" spans="1:36" s="21" customFormat="1" ht="14.1" customHeight="1" x14ac:dyDescent="0.25">
      <c r="A140" s="19" t="s">
        <v>219</v>
      </c>
      <c r="B140" s="20"/>
      <c r="E140" s="22"/>
      <c r="H140" s="80"/>
      <c r="I140" s="23"/>
      <c r="J140" s="2"/>
      <c r="K140" s="24"/>
      <c r="L140" s="22"/>
      <c r="M140" s="25"/>
      <c r="N140" s="26"/>
      <c r="O140" s="25"/>
      <c r="P140" s="25"/>
      <c r="Q140" s="80"/>
      <c r="R140" s="23"/>
      <c r="S140" s="27"/>
      <c r="T140" s="24"/>
      <c r="U140" s="26"/>
      <c r="V140" s="25"/>
      <c r="W140" s="26"/>
      <c r="X140" s="25"/>
      <c r="Y140" s="25"/>
      <c r="Z140" s="80"/>
      <c r="AA140" s="23"/>
      <c r="AC140" s="24"/>
      <c r="AD140" s="26"/>
      <c r="AE140" s="25"/>
      <c r="AF140" s="26"/>
      <c r="AG140" s="25"/>
      <c r="AH140" s="25"/>
      <c r="AI140" s="80"/>
      <c r="AJ140" s="23"/>
    </row>
    <row r="141" spans="1:36" x14ac:dyDescent="0.25">
      <c r="A141" s="28" t="s">
        <v>215</v>
      </c>
      <c r="B141" s="58">
        <v>14.84</v>
      </c>
      <c r="C141" s="59">
        <v>15.58</v>
      </c>
      <c r="D141" s="59">
        <v>16.36</v>
      </c>
      <c r="E141" s="59">
        <v>17.18</v>
      </c>
      <c r="F141" s="59">
        <v>18.04</v>
      </c>
      <c r="G141" s="59"/>
      <c r="H141" s="80"/>
      <c r="I141" s="23"/>
      <c r="K141" s="60">
        <v>0</v>
      </c>
      <c r="L141" s="61">
        <v>0</v>
      </c>
      <c r="M141" s="62">
        <v>0</v>
      </c>
      <c r="N141" s="61">
        <v>0</v>
      </c>
      <c r="O141" s="62">
        <v>0</v>
      </c>
      <c r="P141" s="62"/>
      <c r="Q141" s="80"/>
      <c r="R141" s="23"/>
      <c r="T141" s="60">
        <v>0</v>
      </c>
      <c r="U141" s="61">
        <v>0</v>
      </c>
      <c r="V141" s="62">
        <v>0</v>
      </c>
      <c r="W141" s="61">
        <v>0</v>
      </c>
      <c r="X141" s="62">
        <v>0</v>
      </c>
      <c r="Y141" s="62"/>
      <c r="Z141" s="80"/>
      <c r="AA141" s="23"/>
      <c r="AC141" s="60">
        <v>0</v>
      </c>
      <c r="AD141" s="61">
        <v>0</v>
      </c>
      <c r="AE141" s="62">
        <v>0</v>
      </c>
      <c r="AF141" s="61">
        <v>0</v>
      </c>
      <c r="AG141" s="62">
        <v>0</v>
      </c>
      <c r="AH141" s="62"/>
      <c r="AI141" s="80"/>
      <c r="AJ141" s="23"/>
    </row>
    <row r="142" spans="1:36" x14ac:dyDescent="0.25">
      <c r="A142" s="28" t="s">
        <v>216</v>
      </c>
      <c r="B142" s="58">
        <v>15</v>
      </c>
      <c r="C142" s="59">
        <v>0</v>
      </c>
      <c r="D142" s="59">
        <v>0</v>
      </c>
      <c r="E142" s="59">
        <v>0</v>
      </c>
      <c r="F142" s="59">
        <v>0</v>
      </c>
      <c r="G142" s="59"/>
      <c r="H142" s="80"/>
      <c r="I142" s="23"/>
      <c r="K142" s="60">
        <v>0</v>
      </c>
      <c r="L142" s="61">
        <v>0</v>
      </c>
      <c r="M142" s="62">
        <v>0</v>
      </c>
      <c r="N142" s="61">
        <v>0</v>
      </c>
      <c r="O142" s="62">
        <v>0</v>
      </c>
      <c r="P142" s="62"/>
      <c r="Q142" s="80"/>
      <c r="R142" s="23"/>
      <c r="T142" s="60">
        <v>0</v>
      </c>
      <c r="U142" s="61">
        <v>0</v>
      </c>
      <c r="V142" s="62">
        <v>0</v>
      </c>
      <c r="W142" s="61">
        <v>0</v>
      </c>
      <c r="X142" s="62">
        <v>0</v>
      </c>
      <c r="Y142" s="62"/>
      <c r="Z142" s="80"/>
      <c r="AA142" s="23"/>
      <c r="AC142" s="60">
        <v>0</v>
      </c>
      <c r="AD142" s="61">
        <v>0</v>
      </c>
      <c r="AE142" s="62">
        <v>0</v>
      </c>
      <c r="AF142" s="61">
        <v>0</v>
      </c>
      <c r="AG142" s="62">
        <v>0</v>
      </c>
      <c r="AH142" s="62"/>
      <c r="AI142" s="80"/>
      <c r="AJ142" s="23"/>
    </row>
    <row r="143" spans="1:36" x14ac:dyDescent="0.25">
      <c r="A143" s="28" t="s">
        <v>220</v>
      </c>
      <c r="B143" s="58">
        <v>20</v>
      </c>
      <c r="C143" s="59">
        <v>0</v>
      </c>
      <c r="D143" s="59">
        <v>0</v>
      </c>
      <c r="E143" s="59">
        <v>0</v>
      </c>
      <c r="F143" s="59">
        <v>0</v>
      </c>
      <c r="G143" s="59"/>
      <c r="H143" s="80"/>
      <c r="I143" s="23"/>
      <c r="K143" s="60">
        <v>0</v>
      </c>
      <c r="L143" s="61">
        <v>0</v>
      </c>
      <c r="M143" s="62">
        <v>0</v>
      </c>
      <c r="N143" s="61">
        <v>0</v>
      </c>
      <c r="O143" s="62">
        <v>0</v>
      </c>
      <c r="P143" s="62"/>
      <c r="Q143" s="80"/>
      <c r="R143" s="23"/>
      <c r="T143" s="60">
        <v>0</v>
      </c>
      <c r="U143" s="61">
        <v>0</v>
      </c>
      <c r="V143" s="62">
        <v>0</v>
      </c>
      <c r="W143" s="61">
        <v>0</v>
      </c>
      <c r="X143" s="62">
        <v>0</v>
      </c>
      <c r="Y143" s="62"/>
      <c r="Z143" s="80"/>
      <c r="AA143" s="23"/>
      <c r="AC143" s="60">
        <v>0</v>
      </c>
      <c r="AD143" s="61">
        <v>0</v>
      </c>
      <c r="AE143" s="62">
        <v>0</v>
      </c>
      <c r="AF143" s="61">
        <v>0</v>
      </c>
      <c r="AG143" s="62">
        <v>0</v>
      </c>
      <c r="AH143" s="62"/>
      <c r="AI143" s="80"/>
      <c r="AJ143" s="23"/>
    </row>
    <row r="144" spans="1:36" x14ac:dyDescent="0.25">
      <c r="A144" s="28" t="s">
        <v>221</v>
      </c>
      <c r="B144" s="39">
        <v>25.61</v>
      </c>
      <c r="C144" s="40">
        <v>26.89</v>
      </c>
      <c r="D144" s="41">
        <v>28.23</v>
      </c>
      <c r="E144" s="40">
        <v>29.64</v>
      </c>
      <c r="F144" s="41">
        <v>31.12</v>
      </c>
      <c r="G144" s="41">
        <v>32.68</v>
      </c>
      <c r="H144" s="80"/>
      <c r="I144" s="23"/>
      <c r="K144" s="60">
        <v>0</v>
      </c>
      <c r="L144" s="61">
        <v>0</v>
      </c>
      <c r="M144" s="62">
        <v>0</v>
      </c>
      <c r="N144" s="61">
        <v>0</v>
      </c>
      <c r="O144" s="62">
        <v>0</v>
      </c>
      <c r="P144" s="62"/>
      <c r="Q144" s="80"/>
      <c r="R144" s="23"/>
      <c r="T144" s="60">
        <v>0</v>
      </c>
      <c r="U144" s="61">
        <v>0</v>
      </c>
      <c r="V144" s="62">
        <v>0</v>
      </c>
      <c r="W144" s="61">
        <v>0</v>
      </c>
      <c r="X144" s="62">
        <v>0</v>
      </c>
      <c r="Y144" s="62"/>
      <c r="Z144" s="80"/>
      <c r="AA144" s="23"/>
      <c r="AC144" s="60">
        <v>0</v>
      </c>
      <c r="AD144" s="61">
        <v>0</v>
      </c>
      <c r="AE144" s="62">
        <v>0</v>
      </c>
      <c r="AF144" s="61">
        <v>0</v>
      </c>
      <c r="AG144" s="62">
        <v>0</v>
      </c>
      <c r="AH144" s="62"/>
      <c r="AI144" s="80"/>
      <c r="AJ144" s="23"/>
    </row>
    <row r="145" spans="1:36" x14ac:dyDescent="0.25">
      <c r="A145" s="28" t="s">
        <v>239</v>
      </c>
      <c r="B145" s="58">
        <v>10.5</v>
      </c>
      <c r="C145" s="59">
        <v>0</v>
      </c>
      <c r="D145" s="59">
        <v>0</v>
      </c>
      <c r="E145" s="59">
        <v>0</v>
      </c>
      <c r="F145" s="59">
        <v>0</v>
      </c>
      <c r="G145" s="59"/>
      <c r="H145" s="80"/>
      <c r="I145" s="23"/>
      <c r="K145" s="60">
        <v>0</v>
      </c>
      <c r="L145" s="61">
        <v>0</v>
      </c>
      <c r="M145" s="62">
        <v>0</v>
      </c>
      <c r="N145" s="61">
        <v>0</v>
      </c>
      <c r="O145" s="62">
        <v>0</v>
      </c>
      <c r="P145" s="62"/>
      <c r="Q145" s="80"/>
      <c r="R145" s="23"/>
      <c r="T145" s="60">
        <v>0</v>
      </c>
      <c r="U145" s="61">
        <v>0</v>
      </c>
      <c r="V145" s="62">
        <v>0</v>
      </c>
      <c r="W145" s="61">
        <v>0</v>
      </c>
      <c r="X145" s="62">
        <v>0</v>
      </c>
      <c r="Y145" s="62"/>
      <c r="Z145" s="80"/>
      <c r="AA145" s="23"/>
      <c r="AC145" s="60">
        <v>0</v>
      </c>
      <c r="AD145" s="61">
        <v>0</v>
      </c>
      <c r="AE145" s="62">
        <v>0</v>
      </c>
      <c r="AF145" s="61">
        <v>0</v>
      </c>
      <c r="AG145" s="62">
        <v>0</v>
      </c>
      <c r="AH145" s="62"/>
      <c r="AI145" s="80"/>
      <c r="AJ145" s="23"/>
    </row>
    <row r="146" spans="1:36" x14ac:dyDescent="0.25">
      <c r="A146" s="28" t="s">
        <v>224</v>
      </c>
      <c r="B146" s="58">
        <v>27</v>
      </c>
      <c r="C146" s="59">
        <v>0</v>
      </c>
      <c r="D146" s="59">
        <v>0</v>
      </c>
      <c r="E146" s="59">
        <v>0</v>
      </c>
      <c r="F146" s="59">
        <v>40</v>
      </c>
      <c r="G146" s="59"/>
      <c r="H146" s="80"/>
      <c r="I146" s="23"/>
      <c r="K146" s="60">
        <v>0</v>
      </c>
      <c r="L146" s="61">
        <v>0</v>
      </c>
      <c r="M146" s="62">
        <v>0</v>
      </c>
      <c r="N146" s="61">
        <v>0</v>
      </c>
      <c r="O146" s="62">
        <v>0</v>
      </c>
      <c r="P146" s="62"/>
      <c r="Q146" s="80"/>
      <c r="R146" s="23"/>
      <c r="T146" s="60">
        <v>0</v>
      </c>
      <c r="U146" s="61">
        <v>0</v>
      </c>
      <c r="V146" s="62">
        <v>0</v>
      </c>
      <c r="W146" s="61">
        <v>0</v>
      </c>
      <c r="X146" s="62">
        <v>0</v>
      </c>
      <c r="Y146" s="62"/>
      <c r="Z146" s="80"/>
      <c r="AA146" s="23"/>
      <c r="AC146" s="60">
        <v>0</v>
      </c>
      <c r="AD146" s="61">
        <v>0</v>
      </c>
      <c r="AE146" s="62">
        <v>0</v>
      </c>
      <c r="AF146" s="61">
        <v>0</v>
      </c>
      <c r="AG146" s="62">
        <v>0</v>
      </c>
      <c r="AH146" s="62"/>
      <c r="AI146" s="80"/>
      <c r="AJ146" s="23"/>
    </row>
    <row r="147" spans="1:36" ht="13.8" thickBot="1" x14ac:dyDescent="0.3">
      <c r="A147" s="28" t="s">
        <v>218</v>
      </c>
      <c r="B147" s="63">
        <v>17</v>
      </c>
      <c r="C147" s="64">
        <v>17.5</v>
      </c>
      <c r="D147" s="64">
        <v>18</v>
      </c>
      <c r="E147" s="65">
        <v>18.5</v>
      </c>
      <c r="F147" s="64">
        <v>19</v>
      </c>
      <c r="G147" s="64"/>
      <c r="H147" s="87"/>
      <c r="I147" s="66"/>
      <c r="K147" s="67">
        <v>0</v>
      </c>
      <c r="L147" s="65">
        <v>0</v>
      </c>
      <c r="M147" s="64">
        <v>0</v>
      </c>
      <c r="N147" s="65">
        <v>0</v>
      </c>
      <c r="O147" s="64">
        <v>0</v>
      </c>
      <c r="P147" s="64"/>
      <c r="Q147" s="87"/>
      <c r="R147" s="66"/>
      <c r="T147" s="67">
        <v>0</v>
      </c>
      <c r="U147" s="65">
        <v>0</v>
      </c>
      <c r="V147" s="64">
        <v>0</v>
      </c>
      <c r="W147" s="65">
        <v>0</v>
      </c>
      <c r="X147" s="64">
        <v>0</v>
      </c>
      <c r="Y147" s="64"/>
      <c r="Z147" s="87"/>
      <c r="AA147" s="66"/>
      <c r="AC147" s="67">
        <v>0</v>
      </c>
      <c r="AD147" s="65">
        <v>0</v>
      </c>
      <c r="AE147" s="64">
        <v>0</v>
      </c>
      <c r="AF147" s="65">
        <v>0</v>
      </c>
      <c r="AG147" s="64">
        <v>0</v>
      </c>
      <c r="AH147" s="64"/>
      <c r="AI147" s="87"/>
      <c r="AJ147" s="66"/>
    </row>
    <row r="148" spans="1:36" x14ac:dyDescent="0.25">
      <c r="A148" s="68"/>
      <c r="B148" s="69"/>
    </row>
    <row r="149" spans="1:36" x14ac:dyDescent="0.25">
      <c r="A149" s="68"/>
    </row>
    <row r="150" spans="1:36" x14ac:dyDescent="0.25">
      <c r="A150" s="70"/>
    </row>
    <row r="151" spans="1:36" x14ac:dyDescent="0.25">
      <c r="B151" s="2" t="s">
        <v>133</v>
      </c>
    </row>
    <row r="152" spans="1:36" s="3" customFormat="1" x14ac:dyDescent="0.25">
      <c r="A152" s="2"/>
      <c r="B152" s="71" t="s">
        <v>134</v>
      </c>
      <c r="C152" s="2" t="s">
        <v>136</v>
      </c>
      <c r="D152" s="2"/>
      <c r="F152" s="2"/>
      <c r="G152" s="2"/>
      <c r="H152" s="2"/>
      <c r="I152" s="2"/>
      <c r="J152" s="2"/>
      <c r="K152" s="2"/>
      <c r="M152" s="2"/>
      <c r="O152" s="2"/>
      <c r="P152" s="2"/>
      <c r="Q152" s="2"/>
      <c r="R152" s="2"/>
      <c r="S152" s="2"/>
      <c r="T152" s="2"/>
      <c r="V152" s="2"/>
      <c r="X152" s="2"/>
      <c r="Y152" s="2"/>
      <c r="Z152" s="2"/>
      <c r="AA152" s="2"/>
      <c r="AB152" s="2"/>
      <c r="AC152" s="2"/>
      <c r="AE152" s="2"/>
      <c r="AG152" s="2"/>
      <c r="AH152" s="2"/>
      <c r="AI152" s="2"/>
      <c r="AJ152" s="2"/>
    </row>
    <row r="153" spans="1:36" s="3" customFormat="1" x14ac:dyDescent="0.25">
      <c r="A153" s="2"/>
      <c r="B153" s="71" t="s">
        <v>135</v>
      </c>
      <c r="C153" s="2" t="s">
        <v>140</v>
      </c>
      <c r="D153" s="2"/>
      <c r="F153" s="2"/>
      <c r="G153" s="2"/>
      <c r="H153" s="2"/>
      <c r="I153" s="2"/>
      <c r="J153" s="2"/>
      <c r="K153" s="2"/>
      <c r="M153" s="2"/>
      <c r="O153" s="2"/>
      <c r="P153" s="2"/>
      <c r="Q153" s="2"/>
      <c r="R153" s="2"/>
      <c r="S153" s="2"/>
      <c r="T153" s="2"/>
      <c r="V153" s="2"/>
      <c r="X153" s="2"/>
      <c r="Y153" s="2"/>
      <c r="Z153" s="2"/>
      <c r="AA153" s="2"/>
      <c r="AB153" s="2"/>
      <c r="AC153" s="2"/>
      <c r="AE153" s="2"/>
      <c r="AG153" s="2"/>
      <c r="AH153" s="2"/>
      <c r="AI153" s="2"/>
      <c r="AJ153" s="2"/>
    </row>
    <row r="154" spans="1:36" s="3" customFormat="1" x14ac:dyDescent="0.25">
      <c r="A154" s="2"/>
      <c r="B154" s="71" t="s">
        <v>137</v>
      </c>
      <c r="C154" s="2" t="s">
        <v>146</v>
      </c>
      <c r="D154" s="2"/>
      <c r="F154" s="2"/>
      <c r="G154" s="2"/>
      <c r="H154" s="2"/>
      <c r="I154" s="2"/>
      <c r="J154" s="2"/>
      <c r="K154" s="2"/>
      <c r="M154" s="2"/>
      <c r="O154" s="2"/>
      <c r="P154" s="2"/>
      <c r="Q154" s="2"/>
      <c r="R154" s="2"/>
      <c r="S154" s="2"/>
      <c r="T154" s="2"/>
      <c r="V154" s="2"/>
      <c r="X154" s="2"/>
      <c r="Y154" s="2"/>
      <c r="Z154" s="2"/>
      <c r="AA154" s="2"/>
      <c r="AB154" s="2"/>
      <c r="AC154" s="2"/>
      <c r="AE154" s="2"/>
      <c r="AG154" s="2"/>
      <c r="AH154" s="2"/>
      <c r="AI154" s="2"/>
      <c r="AJ154" s="2"/>
    </row>
    <row r="155" spans="1:36" s="3" customFormat="1" x14ac:dyDescent="0.25">
      <c r="A155" s="2"/>
      <c r="B155" s="71" t="s">
        <v>138</v>
      </c>
      <c r="C155" s="2" t="s">
        <v>222</v>
      </c>
      <c r="D155" s="2"/>
      <c r="F155" s="2"/>
      <c r="G155" s="2"/>
      <c r="H155" s="2"/>
      <c r="I155" s="2"/>
      <c r="J155" s="2"/>
      <c r="K155" s="2"/>
      <c r="M155" s="2"/>
      <c r="O155" s="2"/>
      <c r="P155" s="2"/>
      <c r="Q155" s="2"/>
      <c r="R155" s="2"/>
      <c r="S155" s="2"/>
      <c r="T155" s="2"/>
      <c r="V155" s="2"/>
      <c r="X155" s="2"/>
      <c r="Y155" s="2"/>
      <c r="Z155" s="2"/>
      <c r="AA155" s="2"/>
      <c r="AB155" s="2"/>
      <c r="AC155" s="2"/>
      <c r="AE155" s="2"/>
      <c r="AG155" s="2"/>
      <c r="AH155" s="2"/>
      <c r="AI155" s="2"/>
      <c r="AJ155" s="2"/>
    </row>
    <row r="156" spans="1:36" s="3" customFormat="1" x14ac:dyDescent="0.25">
      <c r="A156" s="2"/>
      <c r="B156" s="71" t="s">
        <v>223</v>
      </c>
      <c r="C156" s="2" t="s">
        <v>226</v>
      </c>
      <c r="D156" s="2"/>
      <c r="F156" s="2"/>
      <c r="G156" s="2"/>
      <c r="H156" s="2"/>
      <c r="I156" s="2"/>
      <c r="J156" s="2"/>
      <c r="K156" s="2"/>
      <c r="M156" s="2"/>
      <c r="O156" s="2"/>
      <c r="P156" s="2"/>
      <c r="Q156" s="2"/>
      <c r="R156" s="2"/>
      <c r="S156" s="2"/>
      <c r="T156" s="2"/>
      <c r="V156" s="2"/>
      <c r="X156" s="2"/>
      <c r="Y156" s="2"/>
      <c r="Z156" s="2"/>
      <c r="AA156" s="2"/>
      <c r="AB156" s="2"/>
      <c r="AC156" s="2"/>
      <c r="AE156" s="2"/>
      <c r="AG156" s="2"/>
      <c r="AH156" s="2"/>
      <c r="AI156" s="2"/>
      <c r="AJ156" s="2"/>
    </row>
    <row r="157" spans="1:36" s="3" customFormat="1" x14ac:dyDescent="0.25">
      <c r="A157" s="2"/>
      <c r="B157" s="71" t="s">
        <v>225</v>
      </c>
      <c r="C157" s="2" t="s">
        <v>227</v>
      </c>
      <c r="D157" s="2"/>
      <c r="F157" s="2"/>
      <c r="G157" s="2"/>
      <c r="H157" s="2"/>
      <c r="I157" s="2"/>
      <c r="J157" s="2"/>
      <c r="K157" s="2"/>
      <c r="M157" s="2"/>
      <c r="O157" s="2"/>
      <c r="P157" s="2"/>
      <c r="Q157" s="2"/>
      <c r="R157" s="2"/>
      <c r="S157" s="2"/>
      <c r="T157" s="72"/>
      <c r="V157" s="2"/>
      <c r="X157" s="2"/>
      <c r="Y157" s="2"/>
      <c r="Z157" s="2"/>
      <c r="AA157" s="2"/>
      <c r="AB157" s="2"/>
      <c r="AC157" s="2"/>
      <c r="AE157" s="2"/>
      <c r="AG157" s="2"/>
      <c r="AH157" s="2"/>
      <c r="AI157" s="2"/>
      <c r="AJ157" s="2"/>
    </row>
    <row r="158" spans="1:36" s="3" customFormat="1" x14ac:dyDescent="0.25">
      <c r="A158" s="2"/>
      <c r="B158" s="73" t="s">
        <v>237</v>
      </c>
      <c r="C158" s="2" t="s">
        <v>238</v>
      </c>
      <c r="D158" s="2"/>
      <c r="F158" s="2"/>
      <c r="G158" s="2"/>
      <c r="H158" s="2"/>
      <c r="I158" s="2"/>
      <c r="J158" s="2"/>
      <c r="K158" s="2"/>
      <c r="M158" s="2"/>
      <c r="O158" s="2"/>
      <c r="P158" s="2"/>
      <c r="Q158" s="2"/>
      <c r="R158" s="2"/>
      <c r="S158" s="2"/>
      <c r="T158" s="72"/>
      <c r="V158" s="2"/>
      <c r="X158" s="2"/>
      <c r="Y158" s="2"/>
      <c r="Z158" s="2"/>
      <c r="AA158" s="2"/>
      <c r="AB158" s="2"/>
      <c r="AC158" s="2"/>
      <c r="AE158" s="2"/>
      <c r="AG158" s="2"/>
      <c r="AH158" s="2"/>
      <c r="AI158" s="2"/>
      <c r="AJ158" s="2"/>
    </row>
    <row r="159" spans="1:36" s="3" customFormat="1" x14ac:dyDescent="0.25">
      <c r="A159" s="2"/>
      <c r="B159" s="73"/>
      <c r="C159" s="2"/>
      <c r="D159" s="2"/>
      <c r="F159" s="2"/>
      <c r="G159" s="2"/>
      <c r="H159" s="2"/>
      <c r="I159" s="2"/>
      <c r="J159" s="2"/>
      <c r="K159" s="2"/>
      <c r="M159" s="2"/>
      <c r="O159" s="2"/>
      <c r="P159" s="2"/>
      <c r="Q159" s="2"/>
      <c r="R159" s="2"/>
      <c r="S159" s="2"/>
      <c r="T159" s="72"/>
      <c r="V159" s="2"/>
      <c r="X159" s="2"/>
      <c r="Y159" s="2"/>
      <c r="Z159" s="2"/>
      <c r="AA159" s="2"/>
      <c r="AB159" s="2"/>
      <c r="AC159" s="2"/>
      <c r="AE159" s="2"/>
      <c r="AG159" s="2"/>
      <c r="AH159" s="2"/>
      <c r="AI159" s="2"/>
      <c r="AJ159" s="2"/>
    </row>
    <row r="160" spans="1:36" s="3" customFormat="1" x14ac:dyDescent="0.25">
      <c r="A160" s="2"/>
      <c r="B160" s="2"/>
      <c r="C160" s="2"/>
      <c r="D160" s="2"/>
      <c r="F160" s="2"/>
      <c r="G160" s="2"/>
      <c r="H160" s="2"/>
      <c r="I160" s="2"/>
      <c r="J160" s="2"/>
      <c r="K160" s="2"/>
      <c r="M160" s="2"/>
      <c r="O160" s="2"/>
      <c r="P160" s="2"/>
      <c r="Q160" s="2"/>
      <c r="R160" s="2"/>
      <c r="S160" s="2"/>
      <c r="T160" s="72"/>
      <c r="V160" s="2"/>
      <c r="X160" s="2"/>
      <c r="Y160" s="2"/>
      <c r="Z160" s="2"/>
      <c r="AA160" s="2"/>
      <c r="AB160" s="2"/>
      <c r="AC160" s="2"/>
      <c r="AE160" s="2"/>
      <c r="AG160" s="2"/>
      <c r="AH160" s="2"/>
      <c r="AI160" s="2"/>
      <c r="AJ160" s="2"/>
    </row>
    <row r="161" spans="1:36" s="3" customFormat="1" x14ac:dyDescent="0.25">
      <c r="A161" s="2"/>
      <c r="B161" s="2"/>
      <c r="C161" s="2"/>
      <c r="D161" s="2"/>
      <c r="F161" s="2"/>
      <c r="G161" s="2"/>
      <c r="H161" s="2"/>
      <c r="I161" s="2"/>
      <c r="J161" s="2"/>
      <c r="K161" s="2"/>
      <c r="M161" s="2"/>
      <c r="O161" s="2"/>
      <c r="P161" s="2"/>
      <c r="Q161" s="2"/>
      <c r="R161" s="2"/>
      <c r="S161" s="2"/>
      <c r="T161" s="72"/>
      <c r="V161" s="2"/>
      <c r="X161" s="2"/>
      <c r="Y161" s="2"/>
      <c r="Z161" s="2"/>
      <c r="AA161" s="2"/>
      <c r="AB161" s="2"/>
      <c r="AC161" s="2"/>
      <c r="AE161" s="2"/>
      <c r="AG161" s="2"/>
      <c r="AH161" s="2"/>
      <c r="AI161" s="2"/>
      <c r="AJ161" s="2"/>
    </row>
  </sheetData>
  <sheetProtection password="D23F" sheet="1" objects="1" scenarios="1" selectLockedCells="1" selectUnlockedCells="1"/>
  <mergeCells count="5">
    <mergeCell ref="M3:X3"/>
    <mergeCell ref="B4:I4"/>
    <mergeCell ref="K4:R4"/>
    <mergeCell ref="T4:AA4"/>
    <mergeCell ref="AC4:AJ4"/>
  </mergeCells>
  <pageMargins left="0.25" right="0.25" top="0.75" bottom="0.75" header="0.3" footer="0.3"/>
  <pageSetup scale="3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1F9E4-01D5-45C9-8109-A6D1F120826B}">
  <sheetPr codeName="Sheet11">
    <pageSetUpPr fitToPage="1"/>
  </sheetPr>
  <dimension ref="A1:AM164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ColWidth="9.33203125" defaultRowHeight="13.2" x14ac:dyDescent="0.25"/>
  <cols>
    <col min="1" max="1" width="64" style="2" customWidth="1"/>
    <col min="2" max="4" width="8.77734375" style="2" customWidth="1"/>
    <col min="5" max="5" width="8.77734375" style="3" customWidth="1"/>
    <col min="6" max="7" width="8.77734375" style="2" customWidth="1"/>
    <col min="8" max="8" width="10.109375" style="2" customWidth="1"/>
    <col min="9" max="9" width="1.77734375" style="2" customWidth="1"/>
    <col min="10" max="10" width="12.77734375" style="2" customWidth="1"/>
    <col min="11" max="11" width="12.77734375" style="3" customWidth="1"/>
    <col min="12" max="12" width="12.77734375" style="2" customWidth="1"/>
    <col min="13" max="13" width="12.77734375" style="3" customWidth="1"/>
    <col min="14" max="15" width="12.77734375" style="2" customWidth="1"/>
    <col min="16" max="16" width="10.6640625" style="2" customWidth="1"/>
    <col min="17" max="17" width="2" style="2" customWidth="1"/>
    <col min="18" max="18" width="12" style="2" customWidth="1"/>
    <col min="19" max="19" width="12" style="3" customWidth="1"/>
    <col min="20" max="20" width="12" style="2" customWidth="1"/>
    <col min="21" max="21" width="12" style="3" customWidth="1"/>
    <col min="22" max="24" width="12" style="2" customWidth="1"/>
    <col min="25" max="25" width="2.109375" style="2" customWidth="1"/>
    <col min="26" max="26" width="12.77734375" style="2" bestFit="1" customWidth="1"/>
    <col min="27" max="27" width="12" style="3" customWidth="1"/>
    <col min="28" max="28" width="12.77734375" style="2" bestFit="1" customWidth="1"/>
    <col min="29" max="29" width="12" style="3" customWidth="1"/>
    <col min="30" max="30" width="12.77734375" style="2" bestFit="1" customWidth="1"/>
    <col min="31" max="31" width="12.77734375" style="2" customWidth="1"/>
    <col min="32" max="32" width="12" style="2" customWidth="1"/>
    <col min="33" max="16384" width="9.33203125" style="2"/>
  </cols>
  <sheetData>
    <row r="1" spans="1:32" ht="15.6" x14ac:dyDescent="0.25">
      <c r="A1" s="1" t="s">
        <v>119</v>
      </c>
    </row>
    <row r="2" spans="1:32" ht="15.6" x14ac:dyDescent="0.25">
      <c r="A2" s="1" t="s">
        <v>262</v>
      </c>
    </row>
    <row r="3" spans="1:32" ht="13.8" thickBot="1" x14ac:dyDescent="0.3">
      <c r="A3" s="4"/>
      <c r="B3" s="5"/>
      <c r="C3" s="5"/>
      <c r="D3" s="5"/>
      <c r="E3" s="6"/>
      <c r="F3" s="5"/>
      <c r="G3" s="5"/>
      <c r="H3" s="5"/>
      <c r="I3" s="5"/>
      <c r="J3" s="7"/>
      <c r="K3" s="8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9"/>
      <c r="X3" s="9"/>
      <c r="AA3" s="2"/>
      <c r="AC3" s="2"/>
      <c r="AF3" s="9"/>
    </row>
    <row r="4" spans="1:32" ht="13.2" customHeight="1" x14ac:dyDescent="0.25">
      <c r="A4" s="5"/>
      <c r="B4" s="281" t="s">
        <v>29</v>
      </c>
      <c r="C4" s="282"/>
      <c r="D4" s="282"/>
      <c r="E4" s="282"/>
      <c r="F4" s="282"/>
      <c r="G4" s="282"/>
      <c r="H4" s="284"/>
      <c r="I4" s="10"/>
      <c r="J4" s="276" t="s">
        <v>2</v>
      </c>
      <c r="K4" s="277"/>
      <c r="L4" s="277"/>
      <c r="M4" s="277"/>
      <c r="N4" s="277"/>
      <c r="O4" s="277"/>
      <c r="P4" s="278"/>
      <c r="Q4" s="5"/>
      <c r="R4" s="276" t="s">
        <v>30</v>
      </c>
      <c r="S4" s="277"/>
      <c r="T4" s="277"/>
      <c r="U4" s="277"/>
      <c r="V4" s="277"/>
      <c r="W4" s="277"/>
      <c r="X4" s="278"/>
      <c r="Z4" s="276" t="s">
        <v>181</v>
      </c>
      <c r="AA4" s="277"/>
      <c r="AB4" s="277"/>
      <c r="AC4" s="277"/>
      <c r="AD4" s="277"/>
      <c r="AE4" s="277"/>
      <c r="AF4" s="278"/>
    </row>
    <row r="5" spans="1:32" s="5" customFormat="1" ht="24" customHeight="1" thickBot="1" x14ac:dyDescent="0.3">
      <c r="A5" s="11" t="s">
        <v>31</v>
      </c>
      <c r="B5" s="12" t="s">
        <v>3</v>
      </c>
      <c r="C5" s="13" t="s">
        <v>4</v>
      </c>
      <c r="D5" s="14" t="s">
        <v>5</v>
      </c>
      <c r="E5" s="13" t="s">
        <v>6</v>
      </c>
      <c r="F5" s="14" t="s">
        <v>7</v>
      </c>
      <c r="G5" s="14" t="s">
        <v>254</v>
      </c>
      <c r="H5" s="15" t="s">
        <v>272</v>
      </c>
      <c r="I5" s="8"/>
      <c r="J5" s="16" t="s">
        <v>3</v>
      </c>
      <c r="K5" s="13" t="s">
        <v>4</v>
      </c>
      <c r="L5" s="13" t="s">
        <v>5</v>
      </c>
      <c r="M5" s="13" t="s">
        <v>6</v>
      </c>
      <c r="N5" s="13" t="s">
        <v>7</v>
      </c>
      <c r="O5" s="13" t="s">
        <v>254</v>
      </c>
      <c r="P5" s="15" t="s">
        <v>272</v>
      </c>
      <c r="Q5" s="10"/>
      <c r="R5" s="17" t="s">
        <v>3</v>
      </c>
      <c r="S5" s="18" t="s">
        <v>4</v>
      </c>
      <c r="T5" s="18" t="s">
        <v>5</v>
      </c>
      <c r="U5" s="18" t="s">
        <v>6</v>
      </c>
      <c r="V5" s="18" t="s">
        <v>7</v>
      </c>
      <c r="W5" s="13" t="s">
        <v>254</v>
      </c>
      <c r="X5" s="15" t="s">
        <v>272</v>
      </c>
      <c r="Z5" s="17" t="s">
        <v>3</v>
      </c>
      <c r="AA5" s="18" t="s">
        <v>4</v>
      </c>
      <c r="AB5" s="18" t="s">
        <v>5</v>
      </c>
      <c r="AC5" s="18" t="s">
        <v>6</v>
      </c>
      <c r="AD5" s="18" t="s">
        <v>7</v>
      </c>
      <c r="AE5" s="13" t="s">
        <v>254</v>
      </c>
      <c r="AF5" s="15" t="s">
        <v>272</v>
      </c>
    </row>
    <row r="6" spans="1:32" s="21" customFormat="1" ht="14.1" customHeight="1" x14ac:dyDescent="0.25">
      <c r="A6" s="19" t="s">
        <v>255</v>
      </c>
      <c r="B6" s="20"/>
      <c r="E6" s="22"/>
      <c r="H6" s="23"/>
      <c r="I6" s="2"/>
      <c r="J6" s="24"/>
      <c r="K6" s="22"/>
      <c r="L6" s="25"/>
      <c r="M6" s="26"/>
      <c r="N6" s="25"/>
      <c r="O6" s="25"/>
      <c r="P6" s="23"/>
      <c r="Q6" s="27"/>
      <c r="R6" s="24"/>
      <c r="S6" s="26"/>
      <c r="T6" s="25"/>
      <c r="U6" s="26"/>
      <c r="V6" s="25"/>
      <c r="W6" s="25"/>
      <c r="X6" s="23"/>
      <c r="Z6" s="24"/>
      <c r="AA6" s="26"/>
      <c r="AB6" s="25"/>
      <c r="AC6" s="26"/>
      <c r="AD6" s="25"/>
      <c r="AE6" s="25"/>
      <c r="AF6" s="23"/>
    </row>
    <row r="7" spans="1:32" ht="13.2" customHeight="1" x14ac:dyDescent="0.25">
      <c r="A7" s="28" t="s">
        <v>1</v>
      </c>
      <c r="B7" s="29">
        <v>79.8</v>
      </c>
      <c r="C7" s="30" t="s">
        <v>28</v>
      </c>
      <c r="D7" s="31">
        <v>0</v>
      </c>
      <c r="E7" s="30" t="s">
        <v>28</v>
      </c>
      <c r="F7" s="32">
        <v>87.99</v>
      </c>
      <c r="G7" s="32"/>
      <c r="H7" s="23"/>
      <c r="I7" s="33"/>
      <c r="J7" s="34">
        <f>B7*80</f>
        <v>6384</v>
      </c>
      <c r="K7" s="35" t="s">
        <v>28</v>
      </c>
      <c r="L7" s="36">
        <f>D7*80</f>
        <v>0</v>
      </c>
      <c r="M7" s="35" t="s">
        <v>28</v>
      </c>
      <c r="N7" s="27">
        <f>F7*80</f>
        <v>7039.2</v>
      </c>
      <c r="O7" s="27"/>
      <c r="P7" s="23"/>
      <c r="Q7" s="27"/>
      <c r="R7" s="34">
        <f>(J7*26)/12</f>
        <v>13832</v>
      </c>
      <c r="S7" s="35" t="s">
        <v>28</v>
      </c>
      <c r="T7" s="27">
        <f>(L7*26)/12</f>
        <v>0</v>
      </c>
      <c r="U7" s="35" t="s">
        <v>28</v>
      </c>
      <c r="V7" s="27">
        <f>(N7*26)/12</f>
        <v>15251.599999999999</v>
      </c>
      <c r="W7" s="27"/>
      <c r="X7" s="23"/>
      <c r="Z7" s="34">
        <f>J7*26</f>
        <v>165984</v>
      </c>
      <c r="AA7" s="35" t="s">
        <v>28</v>
      </c>
      <c r="AB7" s="27">
        <f>L7*26</f>
        <v>0</v>
      </c>
      <c r="AC7" s="35" t="s">
        <v>28</v>
      </c>
      <c r="AD7" s="37">
        <f>N7*26</f>
        <v>183019.19999999998</v>
      </c>
      <c r="AE7" s="37"/>
      <c r="AF7" s="23"/>
    </row>
    <row r="8" spans="1:32" x14ac:dyDescent="0.25">
      <c r="A8" s="38" t="s">
        <v>256</v>
      </c>
      <c r="B8" s="39">
        <f>Z8/2080</f>
        <v>64.415567307692314</v>
      </c>
      <c r="C8" s="40" t="s">
        <v>28</v>
      </c>
      <c r="D8" s="41">
        <f>AB8/2080</f>
        <v>73.617788461538467</v>
      </c>
      <c r="E8" s="40" t="s">
        <v>28</v>
      </c>
      <c r="F8" s="41">
        <f>AD8/2080</f>
        <v>84.134615384615387</v>
      </c>
      <c r="G8" s="41"/>
      <c r="H8" s="23"/>
      <c r="I8" s="41"/>
      <c r="J8" s="34">
        <f>Z8/26</f>
        <v>5153.2453846153849</v>
      </c>
      <c r="K8" s="35" t="s">
        <v>28</v>
      </c>
      <c r="L8" s="27">
        <f>AB8/26</f>
        <v>5889.4230769230771</v>
      </c>
      <c r="M8" s="35" t="s">
        <v>28</v>
      </c>
      <c r="N8" s="27">
        <f>AD8/26</f>
        <v>6730.7692307692305</v>
      </c>
      <c r="O8" s="27"/>
      <c r="P8" s="23"/>
      <c r="Q8" s="27"/>
      <c r="R8" s="34">
        <f>Z8/12</f>
        <v>11165.365</v>
      </c>
      <c r="S8" s="35" t="s">
        <v>28</v>
      </c>
      <c r="T8" s="27">
        <f>AB8/12</f>
        <v>12760.416666666666</v>
      </c>
      <c r="U8" s="35" t="s">
        <v>28</v>
      </c>
      <c r="V8" s="27">
        <f>AD8/12</f>
        <v>14583.333333333334</v>
      </c>
      <c r="W8" s="27"/>
      <c r="X8" s="23"/>
      <c r="Z8" s="34">
        <v>133984.38</v>
      </c>
      <c r="AA8" s="35" t="s">
        <v>28</v>
      </c>
      <c r="AB8" s="27">
        <v>153125</v>
      </c>
      <c r="AC8" s="35" t="s">
        <v>28</v>
      </c>
      <c r="AD8" s="37">
        <v>175000</v>
      </c>
      <c r="AE8" s="37"/>
      <c r="AF8" s="23"/>
    </row>
    <row r="9" spans="1:32" x14ac:dyDescent="0.25">
      <c r="A9" s="42" t="s">
        <v>128</v>
      </c>
      <c r="B9" s="39">
        <f t="shared" ref="B9:B12" si="0">Z9/2080</f>
        <v>31.2875625</v>
      </c>
      <c r="C9" s="40" t="s">
        <v>28</v>
      </c>
      <c r="D9" s="41">
        <f t="shared" ref="D9:D12" si="1">AB9/2080</f>
        <v>35.75721153846154</v>
      </c>
      <c r="E9" s="40" t="s">
        <v>28</v>
      </c>
      <c r="F9" s="41">
        <f t="shared" ref="F9:F12" si="2">AD9/2080</f>
        <v>40.865384615384613</v>
      </c>
      <c r="G9" s="41"/>
      <c r="H9" s="23"/>
      <c r="I9" s="41"/>
      <c r="J9" s="34">
        <f t="shared" ref="J9:J12" si="3">Z9/26</f>
        <v>2503.0050000000001</v>
      </c>
      <c r="K9" s="35" t="s">
        <v>28</v>
      </c>
      <c r="L9" s="27">
        <f t="shared" ref="L9:L12" si="4">AB9/26</f>
        <v>2860.5769230769229</v>
      </c>
      <c r="M9" s="35" t="s">
        <v>28</v>
      </c>
      <c r="N9" s="27">
        <f t="shared" ref="N9:N12" si="5">AD9/26</f>
        <v>3269.2307692307691</v>
      </c>
      <c r="O9" s="27"/>
      <c r="P9" s="23"/>
      <c r="Q9" s="27"/>
      <c r="R9" s="34">
        <f t="shared" ref="R9:R12" si="6">Z9/12</f>
        <v>5423.1774999999998</v>
      </c>
      <c r="S9" s="35" t="s">
        <v>28</v>
      </c>
      <c r="T9" s="27">
        <f t="shared" ref="T9:T12" si="7">AB9/12</f>
        <v>6197.916666666667</v>
      </c>
      <c r="U9" s="35" t="s">
        <v>28</v>
      </c>
      <c r="V9" s="27">
        <f t="shared" ref="V9:V12" si="8">AD9/12</f>
        <v>7083.333333333333</v>
      </c>
      <c r="W9" s="27"/>
      <c r="X9" s="23"/>
      <c r="Z9" s="34">
        <v>65078.13</v>
      </c>
      <c r="AA9" s="35" t="s">
        <v>28</v>
      </c>
      <c r="AB9" s="27">
        <v>74375</v>
      </c>
      <c r="AC9" s="35" t="s">
        <v>28</v>
      </c>
      <c r="AD9" s="37">
        <v>85000</v>
      </c>
      <c r="AE9" s="37"/>
      <c r="AF9" s="23"/>
    </row>
    <row r="10" spans="1:32" x14ac:dyDescent="0.25">
      <c r="A10" s="42" t="s">
        <v>257</v>
      </c>
      <c r="B10" s="39">
        <f t="shared" si="0"/>
        <v>55.213341346153847</v>
      </c>
      <c r="C10" s="40" t="s">
        <v>28</v>
      </c>
      <c r="D10" s="41">
        <f t="shared" si="1"/>
        <v>63.10096153846154</v>
      </c>
      <c r="E10" s="40" t="s">
        <v>28</v>
      </c>
      <c r="F10" s="41">
        <f t="shared" si="2"/>
        <v>72.115384615384613</v>
      </c>
      <c r="G10" s="41"/>
      <c r="H10" s="23"/>
      <c r="I10" s="41"/>
      <c r="J10" s="34">
        <f t="shared" si="3"/>
        <v>4417.0673076923076</v>
      </c>
      <c r="K10" s="35" t="s">
        <v>28</v>
      </c>
      <c r="L10" s="27">
        <f>AB10/26</f>
        <v>5048.0769230769229</v>
      </c>
      <c r="M10" s="35" t="s">
        <v>28</v>
      </c>
      <c r="N10" s="27">
        <f t="shared" si="5"/>
        <v>5769.2307692307695</v>
      </c>
      <c r="O10" s="27"/>
      <c r="P10" s="23"/>
      <c r="Q10" s="27"/>
      <c r="R10" s="34">
        <f t="shared" si="6"/>
        <v>9570.3125</v>
      </c>
      <c r="S10" s="35" t="s">
        <v>28</v>
      </c>
      <c r="T10" s="27">
        <f t="shared" si="7"/>
        <v>10937.5</v>
      </c>
      <c r="U10" s="35" t="s">
        <v>28</v>
      </c>
      <c r="V10" s="27">
        <f t="shared" si="8"/>
        <v>12500</v>
      </c>
      <c r="W10" s="27"/>
      <c r="X10" s="23"/>
      <c r="Z10" s="34">
        <v>114843.75</v>
      </c>
      <c r="AA10" s="35" t="s">
        <v>28</v>
      </c>
      <c r="AB10" s="27">
        <v>131250</v>
      </c>
      <c r="AC10" s="35" t="s">
        <v>28</v>
      </c>
      <c r="AD10" s="37">
        <v>150000</v>
      </c>
      <c r="AE10" s="37"/>
      <c r="AF10" s="23"/>
    </row>
    <row r="11" spans="1:32" x14ac:dyDescent="0.25">
      <c r="A11" s="42" t="s">
        <v>258</v>
      </c>
      <c r="B11" s="39">
        <f t="shared" si="0"/>
        <v>58.894230769230766</v>
      </c>
      <c r="C11" s="40" t="s">
        <v>28</v>
      </c>
      <c r="D11" s="41">
        <f t="shared" si="1"/>
        <v>67.307692307692307</v>
      </c>
      <c r="E11" s="40" t="s">
        <v>28</v>
      </c>
      <c r="F11" s="41">
        <f t="shared" si="2"/>
        <v>76.92307692307692</v>
      </c>
      <c r="G11" s="41"/>
      <c r="H11" s="23"/>
      <c r="I11" s="41"/>
      <c r="J11" s="34">
        <f t="shared" si="3"/>
        <v>4711.5384615384619</v>
      </c>
      <c r="K11" s="35" t="s">
        <v>28</v>
      </c>
      <c r="L11" s="27">
        <f t="shared" si="4"/>
        <v>5384.6153846153848</v>
      </c>
      <c r="M11" s="35" t="s">
        <v>28</v>
      </c>
      <c r="N11" s="27">
        <f t="shared" si="5"/>
        <v>6153.8461538461543</v>
      </c>
      <c r="O11" s="27"/>
      <c r="P11" s="23"/>
      <c r="Q11" s="27"/>
      <c r="R11" s="34">
        <f t="shared" si="6"/>
        <v>10208.333333333334</v>
      </c>
      <c r="S11" s="35" t="s">
        <v>28</v>
      </c>
      <c r="T11" s="27">
        <f t="shared" si="7"/>
        <v>11666.666666666666</v>
      </c>
      <c r="U11" s="35" t="s">
        <v>28</v>
      </c>
      <c r="V11" s="27">
        <f t="shared" si="8"/>
        <v>13333.333333333334</v>
      </c>
      <c r="W11" s="27"/>
      <c r="X11" s="23"/>
      <c r="Z11" s="34">
        <v>122500</v>
      </c>
      <c r="AA11" s="35" t="s">
        <v>28</v>
      </c>
      <c r="AB11" s="27">
        <v>140000</v>
      </c>
      <c r="AC11" s="35" t="s">
        <v>28</v>
      </c>
      <c r="AD11" s="37">
        <v>160000</v>
      </c>
      <c r="AE11" s="37"/>
      <c r="AF11" s="23"/>
    </row>
    <row r="12" spans="1:32" x14ac:dyDescent="0.25">
      <c r="A12" s="42" t="s">
        <v>259</v>
      </c>
      <c r="B12" s="39">
        <f t="shared" si="0"/>
        <v>55.213341346153847</v>
      </c>
      <c r="C12" s="40" t="s">
        <v>28</v>
      </c>
      <c r="D12" s="41">
        <f t="shared" si="1"/>
        <v>63.10096153846154</v>
      </c>
      <c r="E12" s="40" t="s">
        <v>28</v>
      </c>
      <c r="F12" s="41">
        <f t="shared" si="2"/>
        <v>72.115384615384613</v>
      </c>
      <c r="G12" s="41"/>
      <c r="H12" s="23"/>
      <c r="I12" s="41"/>
      <c r="J12" s="34">
        <f t="shared" si="3"/>
        <v>4417.0673076923076</v>
      </c>
      <c r="K12" s="35" t="s">
        <v>28</v>
      </c>
      <c r="L12" s="27">
        <f t="shared" si="4"/>
        <v>5048.0769230769229</v>
      </c>
      <c r="M12" s="35" t="s">
        <v>28</v>
      </c>
      <c r="N12" s="27">
        <f t="shared" si="5"/>
        <v>5769.2307692307695</v>
      </c>
      <c r="O12" s="27"/>
      <c r="P12" s="23"/>
      <c r="Q12" s="27"/>
      <c r="R12" s="34">
        <f t="shared" si="6"/>
        <v>9570.3125</v>
      </c>
      <c r="S12" s="35" t="s">
        <v>28</v>
      </c>
      <c r="T12" s="27">
        <f t="shared" si="7"/>
        <v>10937.5</v>
      </c>
      <c r="U12" s="35" t="s">
        <v>28</v>
      </c>
      <c r="V12" s="27">
        <f t="shared" si="8"/>
        <v>12500</v>
      </c>
      <c r="W12" s="27"/>
      <c r="X12" s="23"/>
      <c r="Z12" s="34">
        <v>114843.75</v>
      </c>
      <c r="AA12" s="35" t="s">
        <v>28</v>
      </c>
      <c r="AB12" s="27">
        <v>131250</v>
      </c>
      <c r="AC12" s="35" t="s">
        <v>28</v>
      </c>
      <c r="AD12" s="37">
        <v>150000</v>
      </c>
      <c r="AE12" s="37"/>
      <c r="AF12" s="23"/>
    </row>
    <row r="13" spans="1:32" ht="14.1" customHeight="1" x14ac:dyDescent="0.25">
      <c r="A13" s="43"/>
      <c r="B13" s="44"/>
      <c r="C13" s="45"/>
      <c r="D13" s="45"/>
      <c r="E13" s="46"/>
      <c r="F13" s="45"/>
      <c r="G13" s="45"/>
      <c r="H13" s="23"/>
      <c r="J13" s="47"/>
      <c r="K13" s="46"/>
      <c r="L13" s="48"/>
      <c r="M13" s="49"/>
      <c r="N13" s="48"/>
      <c r="O13" s="48"/>
      <c r="P13" s="23"/>
      <c r="Q13" s="27"/>
      <c r="R13" s="47"/>
      <c r="S13" s="49"/>
      <c r="T13" s="48"/>
      <c r="U13" s="49"/>
      <c r="V13" s="48"/>
      <c r="W13" s="48"/>
      <c r="X13" s="23"/>
      <c r="Z13" s="47"/>
      <c r="AA13" s="49"/>
      <c r="AB13" s="48"/>
      <c r="AC13" s="49"/>
      <c r="AD13" s="48"/>
      <c r="AE13" s="48"/>
      <c r="AF13" s="23"/>
    </row>
    <row r="14" spans="1:32" s="21" customFormat="1" ht="14.1" customHeight="1" x14ac:dyDescent="0.25">
      <c r="A14" s="19" t="s">
        <v>274</v>
      </c>
      <c r="B14" s="20"/>
      <c r="E14" s="22"/>
      <c r="H14" s="23"/>
      <c r="I14" s="2"/>
      <c r="J14" s="24"/>
      <c r="K14" s="22"/>
      <c r="L14" s="25"/>
      <c r="M14" s="26"/>
      <c r="N14" s="25"/>
      <c r="O14" s="25"/>
      <c r="P14" s="23"/>
      <c r="Q14" s="27"/>
      <c r="R14" s="24"/>
      <c r="S14" s="26"/>
      <c r="T14" s="25"/>
      <c r="U14" s="26"/>
      <c r="V14" s="25"/>
      <c r="W14" s="25"/>
      <c r="X14" s="23"/>
      <c r="Z14" s="24"/>
      <c r="AA14" s="26"/>
      <c r="AB14" s="25"/>
      <c r="AC14" s="26"/>
      <c r="AD14" s="25"/>
      <c r="AE14" s="25"/>
      <c r="AF14" s="23"/>
    </row>
    <row r="15" spans="1:32" s="21" customFormat="1" ht="14.1" customHeight="1" x14ac:dyDescent="0.25">
      <c r="A15" s="28" t="s">
        <v>275</v>
      </c>
      <c r="B15" s="39">
        <f>Z15/2080</f>
        <v>58.894230769230766</v>
      </c>
      <c r="C15" s="40" t="s">
        <v>28</v>
      </c>
      <c r="D15" s="41">
        <f>AB15/2080</f>
        <v>67.307692307692307</v>
      </c>
      <c r="E15" s="40" t="s">
        <v>28</v>
      </c>
      <c r="F15" s="41">
        <f>AD15/2080</f>
        <v>81.730769230769226</v>
      </c>
      <c r="G15" s="41"/>
      <c r="H15" s="23"/>
      <c r="I15" s="41"/>
      <c r="J15" s="34">
        <f>Z15/26</f>
        <v>4711.5384615384619</v>
      </c>
      <c r="K15" s="35" t="s">
        <v>28</v>
      </c>
      <c r="L15" s="27">
        <f>AB15/26</f>
        <v>5384.6153846153848</v>
      </c>
      <c r="M15" s="35" t="s">
        <v>28</v>
      </c>
      <c r="N15" s="27">
        <f>AD15/26</f>
        <v>6538.4615384615381</v>
      </c>
      <c r="O15" s="27"/>
      <c r="P15" s="23"/>
      <c r="Q15" s="27"/>
      <c r="R15" s="34">
        <f>Z15/12</f>
        <v>10208.333333333334</v>
      </c>
      <c r="S15" s="35" t="s">
        <v>28</v>
      </c>
      <c r="T15" s="27">
        <f>AB15/12</f>
        <v>11666.666666666666</v>
      </c>
      <c r="U15" s="35" t="s">
        <v>28</v>
      </c>
      <c r="V15" s="27">
        <f>AD15/12</f>
        <v>14166.666666666666</v>
      </c>
      <c r="W15" s="27"/>
      <c r="X15" s="23"/>
      <c r="Y15" s="2"/>
      <c r="Z15" s="34">
        <v>122500</v>
      </c>
      <c r="AA15" s="35" t="s">
        <v>28</v>
      </c>
      <c r="AB15" s="27">
        <v>140000</v>
      </c>
      <c r="AC15" s="35" t="s">
        <v>28</v>
      </c>
      <c r="AD15" s="37">
        <v>170000</v>
      </c>
      <c r="AE15" s="37"/>
      <c r="AF15" s="23"/>
    </row>
    <row r="16" spans="1:32" ht="13.2" customHeight="1" x14ac:dyDescent="0.25">
      <c r="A16" s="28" t="s">
        <v>1</v>
      </c>
      <c r="B16" s="29">
        <v>79.8</v>
      </c>
      <c r="C16" s="30" t="s">
        <v>28</v>
      </c>
      <c r="D16" s="31">
        <v>0</v>
      </c>
      <c r="E16" s="30" t="s">
        <v>28</v>
      </c>
      <c r="F16" s="32">
        <v>87.99</v>
      </c>
      <c r="G16" s="32"/>
      <c r="H16" s="23"/>
      <c r="I16" s="33"/>
      <c r="J16" s="34">
        <f>B16*80</f>
        <v>6384</v>
      </c>
      <c r="K16" s="35" t="s">
        <v>28</v>
      </c>
      <c r="L16" s="36">
        <f>D16*80</f>
        <v>0</v>
      </c>
      <c r="M16" s="35" t="s">
        <v>28</v>
      </c>
      <c r="N16" s="27">
        <f>F16*80</f>
        <v>7039.2</v>
      </c>
      <c r="O16" s="27"/>
      <c r="P16" s="23"/>
      <c r="Q16" s="27"/>
      <c r="R16" s="34">
        <f>(J16*26)/12</f>
        <v>13832</v>
      </c>
      <c r="S16" s="35" t="s">
        <v>28</v>
      </c>
      <c r="T16" s="27">
        <f>(L16*26)/12</f>
        <v>0</v>
      </c>
      <c r="U16" s="35" t="s">
        <v>28</v>
      </c>
      <c r="V16" s="27">
        <f>(N16*26)/12</f>
        <v>15251.599999999999</v>
      </c>
      <c r="W16" s="27"/>
      <c r="X16" s="23"/>
      <c r="Z16" s="34">
        <f>J16*26</f>
        <v>165984</v>
      </c>
      <c r="AA16" s="35" t="s">
        <v>28</v>
      </c>
      <c r="AB16" s="27">
        <f>L16*26</f>
        <v>0</v>
      </c>
      <c r="AC16" s="35" t="s">
        <v>28</v>
      </c>
      <c r="AD16" s="37">
        <f>N16*26</f>
        <v>183019.19999999998</v>
      </c>
      <c r="AE16" s="37"/>
      <c r="AF16" s="23"/>
    </row>
    <row r="17" spans="1:32" x14ac:dyDescent="0.25">
      <c r="A17" s="38" t="s">
        <v>256</v>
      </c>
      <c r="B17" s="39">
        <f>Z17/2080</f>
        <v>64.415567307692314</v>
      </c>
      <c r="C17" s="40" t="s">
        <v>28</v>
      </c>
      <c r="D17" s="41">
        <f>AB17/2080</f>
        <v>73.617788461538467</v>
      </c>
      <c r="E17" s="40" t="s">
        <v>28</v>
      </c>
      <c r="F17" s="41">
        <f>AD17/2080</f>
        <v>88.942307692307693</v>
      </c>
      <c r="G17" s="41"/>
      <c r="H17" s="23"/>
      <c r="I17" s="41"/>
      <c r="J17" s="34">
        <f>Z17/26</f>
        <v>5153.2453846153849</v>
      </c>
      <c r="K17" s="35" t="s">
        <v>28</v>
      </c>
      <c r="L17" s="27">
        <f>AB17/26</f>
        <v>5889.4230769230771</v>
      </c>
      <c r="M17" s="35" t="s">
        <v>28</v>
      </c>
      <c r="N17" s="27">
        <f>AD17/26</f>
        <v>7115.3846153846152</v>
      </c>
      <c r="O17" s="27"/>
      <c r="P17" s="23"/>
      <c r="Q17" s="27"/>
      <c r="R17" s="34">
        <f>Z17/12</f>
        <v>11165.365</v>
      </c>
      <c r="S17" s="35" t="s">
        <v>28</v>
      </c>
      <c r="T17" s="27">
        <f>AB17/12</f>
        <v>12760.416666666666</v>
      </c>
      <c r="U17" s="35" t="s">
        <v>28</v>
      </c>
      <c r="V17" s="27">
        <f>AD17/12</f>
        <v>15416.666666666666</v>
      </c>
      <c r="W17" s="27"/>
      <c r="X17" s="23"/>
      <c r="Z17" s="34">
        <v>133984.38</v>
      </c>
      <c r="AA17" s="35" t="s">
        <v>28</v>
      </c>
      <c r="AB17" s="27">
        <v>153125</v>
      </c>
      <c r="AC17" s="35" t="s">
        <v>28</v>
      </c>
      <c r="AD17" s="37">
        <v>185000</v>
      </c>
      <c r="AE17" s="37"/>
      <c r="AF17" s="23"/>
    </row>
    <row r="18" spans="1:32" x14ac:dyDescent="0.25">
      <c r="A18" s="42" t="s">
        <v>128</v>
      </c>
      <c r="B18" s="39">
        <f t="shared" ref="B18:B21" si="9">Z18/2080</f>
        <v>31.2875625</v>
      </c>
      <c r="C18" s="40" t="s">
        <v>28</v>
      </c>
      <c r="D18" s="41">
        <f t="shared" ref="D18:D21" si="10">AB18/2080</f>
        <v>35.75721153846154</v>
      </c>
      <c r="E18" s="40" t="s">
        <v>28</v>
      </c>
      <c r="F18" s="41">
        <f t="shared" ref="F18:F21" si="11">AD18/2080</f>
        <v>45.67307692307692</v>
      </c>
      <c r="G18" s="41"/>
      <c r="H18" s="23"/>
      <c r="I18" s="41"/>
      <c r="J18" s="34">
        <f t="shared" ref="J18:J21" si="12">Z18/26</f>
        <v>2503.0050000000001</v>
      </c>
      <c r="K18" s="35" t="s">
        <v>28</v>
      </c>
      <c r="L18" s="27">
        <f t="shared" ref="L18" si="13">AB18/26</f>
        <v>2860.5769230769229</v>
      </c>
      <c r="M18" s="35" t="s">
        <v>28</v>
      </c>
      <c r="N18" s="27">
        <f t="shared" ref="N18:N21" si="14">AD18/26</f>
        <v>3653.8461538461538</v>
      </c>
      <c r="O18" s="27"/>
      <c r="P18" s="23"/>
      <c r="Q18" s="27"/>
      <c r="R18" s="34">
        <f t="shared" ref="R18:R21" si="15">Z18/12</f>
        <v>5423.1774999999998</v>
      </c>
      <c r="S18" s="35" t="s">
        <v>28</v>
      </c>
      <c r="T18" s="27">
        <f t="shared" ref="T18:T21" si="16">AB18/12</f>
        <v>6197.916666666667</v>
      </c>
      <c r="U18" s="35" t="s">
        <v>28</v>
      </c>
      <c r="V18" s="27">
        <f t="shared" ref="V18:V21" si="17">AD18/12</f>
        <v>7916.666666666667</v>
      </c>
      <c r="W18" s="27"/>
      <c r="X18" s="23"/>
      <c r="Z18" s="34">
        <v>65078.13</v>
      </c>
      <c r="AA18" s="35" t="s">
        <v>28</v>
      </c>
      <c r="AB18" s="27">
        <v>74375</v>
      </c>
      <c r="AC18" s="35" t="s">
        <v>28</v>
      </c>
      <c r="AD18" s="37">
        <v>95000</v>
      </c>
      <c r="AE18" s="37"/>
      <c r="AF18" s="23"/>
    </row>
    <row r="19" spans="1:32" x14ac:dyDescent="0.25">
      <c r="A19" s="42" t="s">
        <v>257</v>
      </c>
      <c r="B19" s="39">
        <f t="shared" si="9"/>
        <v>55.213341346153847</v>
      </c>
      <c r="C19" s="40" t="s">
        <v>28</v>
      </c>
      <c r="D19" s="41">
        <f t="shared" si="10"/>
        <v>63.10096153846154</v>
      </c>
      <c r="E19" s="40" t="s">
        <v>28</v>
      </c>
      <c r="F19" s="41">
        <f t="shared" si="11"/>
        <v>76.92307692307692</v>
      </c>
      <c r="G19" s="41"/>
      <c r="H19" s="23"/>
      <c r="I19" s="41"/>
      <c r="J19" s="34">
        <f t="shared" si="12"/>
        <v>4417.0673076923076</v>
      </c>
      <c r="K19" s="35" t="s">
        <v>28</v>
      </c>
      <c r="L19" s="27">
        <f>AB19/26</f>
        <v>5048.0769230769229</v>
      </c>
      <c r="M19" s="35" t="s">
        <v>28</v>
      </c>
      <c r="N19" s="27">
        <f t="shared" si="14"/>
        <v>6153.8461538461543</v>
      </c>
      <c r="O19" s="27"/>
      <c r="P19" s="23"/>
      <c r="Q19" s="27"/>
      <c r="R19" s="34">
        <f t="shared" si="15"/>
        <v>9570.3125</v>
      </c>
      <c r="S19" s="35" t="s">
        <v>28</v>
      </c>
      <c r="T19" s="27">
        <f t="shared" si="16"/>
        <v>10937.5</v>
      </c>
      <c r="U19" s="35" t="s">
        <v>28</v>
      </c>
      <c r="V19" s="27">
        <f t="shared" si="17"/>
        <v>13333.333333333334</v>
      </c>
      <c r="W19" s="27"/>
      <c r="X19" s="23"/>
      <c r="Z19" s="34">
        <v>114843.75</v>
      </c>
      <c r="AA19" s="35" t="s">
        <v>28</v>
      </c>
      <c r="AB19" s="27">
        <v>131250</v>
      </c>
      <c r="AC19" s="35" t="s">
        <v>28</v>
      </c>
      <c r="AD19" s="37">
        <v>160000</v>
      </c>
      <c r="AE19" s="37"/>
      <c r="AF19" s="23"/>
    </row>
    <row r="20" spans="1:32" x14ac:dyDescent="0.25">
      <c r="A20" s="42" t="s">
        <v>258</v>
      </c>
      <c r="B20" s="39">
        <f t="shared" si="9"/>
        <v>58.894230769230766</v>
      </c>
      <c r="C20" s="40" t="s">
        <v>28</v>
      </c>
      <c r="D20" s="41">
        <f t="shared" si="10"/>
        <v>67.307692307692307</v>
      </c>
      <c r="E20" s="40" t="s">
        <v>28</v>
      </c>
      <c r="F20" s="41">
        <f t="shared" si="11"/>
        <v>81.730769230769226</v>
      </c>
      <c r="G20" s="41"/>
      <c r="H20" s="23"/>
      <c r="I20" s="41"/>
      <c r="J20" s="34">
        <f t="shared" si="12"/>
        <v>4711.5384615384619</v>
      </c>
      <c r="K20" s="35" t="s">
        <v>28</v>
      </c>
      <c r="L20" s="27">
        <f t="shared" ref="L20:L21" si="18">AB20/26</f>
        <v>5384.6153846153848</v>
      </c>
      <c r="M20" s="35" t="s">
        <v>28</v>
      </c>
      <c r="N20" s="27">
        <f t="shared" si="14"/>
        <v>6538.4615384615381</v>
      </c>
      <c r="O20" s="27"/>
      <c r="P20" s="23"/>
      <c r="Q20" s="27"/>
      <c r="R20" s="34">
        <f t="shared" si="15"/>
        <v>10208.333333333334</v>
      </c>
      <c r="S20" s="35" t="s">
        <v>28</v>
      </c>
      <c r="T20" s="27">
        <f t="shared" si="16"/>
        <v>11666.666666666666</v>
      </c>
      <c r="U20" s="35" t="s">
        <v>28</v>
      </c>
      <c r="V20" s="27">
        <f t="shared" si="17"/>
        <v>14166.666666666666</v>
      </c>
      <c r="W20" s="27"/>
      <c r="X20" s="23"/>
      <c r="Z20" s="34">
        <v>122500</v>
      </c>
      <c r="AA20" s="35" t="s">
        <v>28</v>
      </c>
      <c r="AB20" s="27">
        <v>140000</v>
      </c>
      <c r="AC20" s="35" t="s">
        <v>28</v>
      </c>
      <c r="AD20" s="37">
        <v>170000</v>
      </c>
      <c r="AE20" s="37"/>
      <c r="AF20" s="23"/>
    </row>
    <row r="21" spans="1:32" x14ac:dyDescent="0.25">
      <c r="A21" s="42" t="s">
        <v>259</v>
      </c>
      <c r="B21" s="39">
        <f t="shared" si="9"/>
        <v>55.213341346153847</v>
      </c>
      <c r="C21" s="40" t="s">
        <v>28</v>
      </c>
      <c r="D21" s="41">
        <f t="shared" si="10"/>
        <v>63.10096153846154</v>
      </c>
      <c r="E21" s="40" t="s">
        <v>28</v>
      </c>
      <c r="F21" s="41">
        <f t="shared" si="11"/>
        <v>76.92307692307692</v>
      </c>
      <c r="G21" s="41"/>
      <c r="H21" s="23"/>
      <c r="I21" s="41"/>
      <c r="J21" s="34">
        <f t="shared" si="12"/>
        <v>4417.0673076923076</v>
      </c>
      <c r="K21" s="35" t="s">
        <v>28</v>
      </c>
      <c r="L21" s="27">
        <f t="shared" si="18"/>
        <v>5048.0769230769229</v>
      </c>
      <c r="M21" s="35" t="s">
        <v>28</v>
      </c>
      <c r="N21" s="27">
        <f t="shared" si="14"/>
        <v>6153.8461538461543</v>
      </c>
      <c r="O21" s="27"/>
      <c r="P21" s="23"/>
      <c r="Q21" s="27"/>
      <c r="R21" s="34">
        <f t="shared" si="15"/>
        <v>9570.3125</v>
      </c>
      <c r="S21" s="35" t="s">
        <v>28</v>
      </c>
      <c r="T21" s="27">
        <f t="shared" si="16"/>
        <v>10937.5</v>
      </c>
      <c r="U21" s="35" t="s">
        <v>28</v>
      </c>
      <c r="V21" s="27">
        <f t="shared" si="17"/>
        <v>13333.333333333334</v>
      </c>
      <c r="W21" s="27"/>
      <c r="X21" s="23"/>
      <c r="Z21" s="34">
        <v>114843.75</v>
      </c>
      <c r="AA21" s="35" t="s">
        <v>28</v>
      </c>
      <c r="AB21" s="27">
        <v>131250</v>
      </c>
      <c r="AC21" s="35" t="s">
        <v>28</v>
      </c>
      <c r="AD21" s="37">
        <v>160000</v>
      </c>
      <c r="AE21" s="37"/>
      <c r="AF21" s="23"/>
    </row>
    <row r="22" spans="1:32" ht="14.1" customHeight="1" x14ac:dyDescent="0.25">
      <c r="A22" s="43"/>
      <c r="B22" s="44"/>
      <c r="C22" s="45"/>
      <c r="D22" s="45"/>
      <c r="E22" s="46"/>
      <c r="F22" s="45"/>
      <c r="G22" s="45"/>
      <c r="H22" s="23"/>
      <c r="J22" s="47"/>
      <c r="K22" s="46"/>
      <c r="L22" s="48"/>
      <c r="M22" s="49"/>
      <c r="N22" s="48"/>
      <c r="O22" s="48"/>
      <c r="P22" s="23"/>
      <c r="Q22" s="27"/>
      <c r="R22" s="47"/>
      <c r="S22" s="49"/>
      <c r="T22" s="48"/>
      <c r="U22" s="49"/>
      <c r="V22" s="48"/>
      <c r="W22" s="48"/>
      <c r="X22" s="23"/>
      <c r="Z22" s="47"/>
      <c r="AA22" s="49"/>
      <c r="AB22" s="48"/>
      <c r="AC22" s="49"/>
      <c r="AD22" s="48"/>
      <c r="AE22" s="48"/>
      <c r="AF22" s="23"/>
    </row>
    <row r="23" spans="1:32" s="21" customFormat="1" ht="14.1" customHeight="1" x14ac:dyDescent="0.25">
      <c r="A23" s="19" t="s">
        <v>271</v>
      </c>
      <c r="B23" s="20"/>
      <c r="E23" s="22"/>
      <c r="H23" s="23"/>
      <c r="I23" s="2"/>
      <c r="J23" s="24"/>
      <c r="K23" s="22"/>
      <c r="L23" s="25"/>
      <c r="M23" s="26"/>
      <c r="N23" s="25"/>
      <c r="O23" s="25"/>
      <c r="P23" s="23"/>
      <c r="Q23" s="27"/>
      <c r="R23" s="24"/>
      <c r="S23" s="26"/>
      <c r="T23" s="25"/>
      <c r="U23" s="26"/>
      <c r="V23" s="25"/>
      <c r="W23" s="25"/>
      <c r="X23" s="23"/>
      <c r="Z23" s="24"/>
      <c r="AA23" s="26"/>
      <c r="AB23" s="25"/>
      <c r="AC23" s="26"/>
      <c r="AD23" s="25"/>
      <c r="AE23" s="25"/>
      <c r="AF23" s="50"/>
    </row>
    <row r="24" spans="1:32" x14ac:dyDescent="0.25">
      <c r="A24" s="28" t="s">
        <v>9</v>
      </c>
      <c r="B24" s="39">
        <v>25.78</v>
      </c>
      <c r="C24" s="40" t="s">
        <v>28</v>
      </c>
      <c r="D24" s="41">
        <v>28.58</v>
      </c>
      <c r="E24" s="40" t="s">
        <v>28</v>
      </c>
      <c r="F24" s="41">
        <v>33.06</v>
      </c>
      <c r="G24" s="41"/>
      <c r="H24" s="23"/>
      <c r="J24" s="34">
        <f t="shared" ref="J24:J47" si="19">B24*80</f>
        <v>2062.4</v>
      </c>
      <c r="K24" s="3" t="s">
        <v>28</v>
      </c>
      <c r="L24" s="27">
        <f t="shared" ref="L24:L47" si="20">D24*80</f>
        <v>2286.3999999999996</v>
      </c>
      <c r="M24" s="35" t="s">
        <v>28</v>
      </c>
      <c r="N24" s="27">
        <f t="shared" ref="N24:N47" si="21">F24*80</f>
        <v>2644.8</v>
      </c>
      <c r="O24" s="27"/>
      <c r="P24" s="23"/>
      <c r="Q24" s="27"/>
      <c r="R24" s="34">
        <f t="shared" ref="R24:R47" si="22">(J24*26)/12</f>
        <v>4468.5333333333338</v>
      </c>
      <c r="S24" s="35" t="s">
        <v>28</v>
      </c>
      <c r="T24" s="27">
        <f t="shared" ref="T24:T47" si="23">(L24*26)/12</f>
        <v>4953.8666666666659</v>
      </c>
      <c r="U24" s="35" t="s">
        <v>28</v>
      </c>
      <c r="V24" s="27">
        <f t="shared" ref="V24:V47" si="24">(N24*26)/12</f>
        <v>5730.4000000000005</v>
      </c>
      <c r="W24" s="27"/>
      <c r="X24" s="23"/>
      <c r="Z24" s="34">
        <f t="shared" ref="Z24:Z47" si="25">J24*26</f>
        <v>53622.400000000001</v>
      </c>
      <c r="AA24" s="35" t="s">
        <v>28</v>
      </c>
      <c r="AB24" s="27">
        <f t="shared" ref="AB24:AB47" si="26">L24*26</f>
        <v>59446.399999999994</v>
      </c>
      <c r="AC24" s="35" t="s">
        <v>28</v>
      </c>
      <c r="AD24" s="37">
        <f t="shared" ref="AD24:AD47" si="27">N24*26</f>
        <v>68764.800000000003</v>
      </c>
      <c r="AE24" s="37"/>
      <c r="AF24" s="23"/>
    </row>
    <row r="25" spans="1:32" x14ac:dyDescent="0.25">
      <c r="A25" s="28" t="s">
        <v>10</v>
      </c>
      <c r="B25" s="39">
        <v>42.78</v>
      </c>
      <c r="C25" s="40" t="s">
        <v>28</v>
      </c>
      <c r="D25" s="41">
        <v>47.18</v>
      </c>
      <c r="E25" s="40" t="s">
        <v>28</v>
      </c>
      <c r="F25" s="41">
        <v>54.29</v>
      </c>
      <c r="G25" s="41"/>
      <c r="H25" s="23"/>
      <c r="J25" s="34">
        <f t="shared" si="19"/>
        <v>3422.4</v>
      </c>
      <c r="K25" s="3" t="s">
        <v>28</v>
      </c>
      <c r="L25" s="27">
        <f t="shared" si="20"/>
        <v>3774.4</v>
      </c>
      <c r="M25" s="35" t="s">
        <v>28</v>
      </c>
      <c r="N25" s="27">
        <f t="shared" si="21"/>
        <v>4343.2</v>
      </c>
      <c r="O25" s="27"/>
      <c r="P25" s="23"/>
      <c r="Q25" s="27"/>
      <c r="R25" s="34">
        <f t="shared" si="22"/>
        <v>7415.2000000000007</v>
      </c>
      <c r="S25" s="35" t="s">
        <v>28</v>
      </c>
      <c r="T25" s="27">
        <f t="shared" si="23"/>
        <v>8177.8666666666677</v>
      </c>
      <c r="U25" s="35" t="s">
        <v>28</v>
      </c>
      <c r="V25" s="27">
        <f t="shared" si="24"/>
        <v>9410.2666666666664</v>
      </c>
      <c r="W25" s="27"/>
      <c r="X25" s="23"/>
      <c r="Z25" s="34">
        <f t="shared" si="25"/>
        <v>88982.400000000009</v>
      </c>
      <c r="AA25" s="35" t="s">
        <v>28</v>
      </c>
      <c r="AB25" s="27">
        <f t="shared" si="26"/>
        <v>98134.400000000009</v>
      </c>
      <c r="AC25" s="35" t="s">
        <v>28</v>
      </c>
      <c r="AD25" s="37">
        <f t="shared" si="27"/>
        <v>112923.2</v>
      </c>
      <c r="AE25" s="37"/>
      <c r="AF25" s="23"/>
    </row>
    <row r="26" spans="1:32" x14ac:dyDescent="0.25">
      <c r="A26" s="28" t="s">
        <v>11</v>
      </c>
      <c r="B26" s="39">
        <v>34.08</v>
      </c>
      <c r="C26" s="40" t="s">
        <v>28</v>
      </c>
      <c r="D26" s="41">
        <v>37.76</v>
      </c>
      <c r="E26" s="40" t="s">
        <v>28</v>
      </c>
      <c r="F26" s="41">
        <v>43.49</v>
      </c>
      <c r="G26" s="41"/>
      <c r="H26" s="23"/>
      <c r="J26" s="34">
        <f t="shared" si="19"/>
        <v>2726.3999999999996</v>
      </c>
      <c r="K26" s="3" t="s">
        <v>28</v>
      </c>
      <c r="L26" s="27">
        <f t="shared" si="20"/>
        <v>3020.7999999999997</v>
      </c>
      <c r="M26" s="35" t="s">
        <v>28</v>
      </c>
      <c r="N26" s="27">
        <f t="shared" si="21"/>
        <v>3479.2000000000003</v>
      </c>
      <c r="O26" s="27"/>
      <c r="P26" s="23"/>
      <c r="Q26" s="27"/>
      <c r="R26" s="34">
        <f t="shared" si="22"/>
        <v>5907.2</v>
      </c>
      <c r="S26" s="35" t="s">
        <v>28</v>
      </c>
      <c r="T26" s="27">
        <f t="shared" si="23"/>
        <v>6545.0666666666657</v>
      </c>
      <c r="U26" s="35" t="s">
        <v>28</v>
      </c>
      <c r="V26" s="27">
        <f t="shared" si="24"/>
        <v>7538.2666666666673</v>
      </c>
      <c r="W26" s="27"/>
      <c r="X26" s="23"/>
      <c r="Z26" s="34">
        <f t="shared" si="25"/>
        <v>70886.399999999994</v>
      </c>
      <c r="AA26" s="35" t="s">
        <v>28</v>
      </c>
      <c r="AB26" s="27">
        <f t="shared" si="26"/>
        <v>78540.799999999988</v>
      </c>
      <c r="AC26" s="35" t="s">
        <v>28</v>
      </c>
      <c r="AD26" s="37">
        <f t="shared" si="27"/>
        <v>90459.200000000012</v>
      </c>
      <c r="AE26" s="37"/>
      <c r="AF26" s="23"/>
    </row>
    <row r="27" spans="1:32" x14ac:dyDescent="0.25">
      <c r="A27" s="28" t="s">
        <v>267</v>
      </c>
      <c r="B27" s="39">
        <v>48.42</v>
      </c>
      <c r="C27" s="40" t="s">
        <v>28</v>
      </c>
      <c r="D27" s="41">
        <v>53.65</v>
      </c>
      <c r="E27" s="40" t="s">
        <v>28</v>
      </c>
      <c r="F27" s="41">
        <v>61.81</v>
      </c>
      <c r="G27" s="41"/>
      <c r="H27" s="23"/>
      <c r="J27" s="34">
        <f t="shared" si="19"/>
        <v>3873.6000000000004</v>
      </c>
      <c r="K27" s="3" t="s">
        <v>28</v>
      </c>
      <c r="L27" s="27">
        <f t="shared" si="20"/>
        <v>4292</v>
      </c>
      <c r="M27" s="35" t="s">
        <v>28</v>
      </c>
      <c r="N27" s="27">
        <f t="shared" si="21"/>
        <v>4944.8</v>
      </c>
      <c r="O27" s="27"/>
      <c r="P27" s="23"/>
      <c r="Q27" s="27"/>
      <c r="R27" s="34">
        <f t="shared" si="22"/>
        <v>8392.8000000000011</v>
      </c>
      <c r="S27" s="35" t="s">
        <v>28</v>
      </c>
      <c r="T27" s="27">
        <f t="shared" si="23"/>
        <v>9299.3333333333339</v>
      </c>
      <c r="U27" s="35" t="s">
        <v>28</v>
      </c>
      <c r="V27" s="27">
        <f t="shared" si="24"/>
        <v>10713.733333333334</v>
      </c>
      <c r="W27" s="27"/>
      <c r="X27" s="23"/>
      <c r="Z27" s="34">
        <f t="shared" si="25"/>
        <v>100713.60000000001</v>
      </c>
      <c r="AA27" s="35" t="s">
        <v>28</v>
      </c>
      <c r="AB27" s="27">
        <f t="shared" si="26"/>
        <v>111592</v>
      </c>
      <c r="AC27" s="35" t="s">
        <v>28</v>
      </c>
      <c r="AD27" s="37">
        <f t="shared" si="27"/>
        <v>128564.8</v>
      </c>
      <c r="AE27" s="37"/>
      <c r="AF27" s="23"/>
    </row>
    <row r="28" spans="1:32" x14ac:dyDescent="0.25">
      <c r="A28" s="28" t="s">
        <v>12</v>
      </c>
      <c r="B28" s="39">
        <v>40.880000000000003</v>
      </c>
      <c r="C28" s="40" t="s">
        <v>28</v>
      </c>
      <c r="D28" s="41">
        <v>45.28</v>
      </c>
      <c r="E28" s="40" t="s">
        <v>28</v>
      </c>
      <c r="F28" s="41">
        <v>52.17</v>
      </c>
      <c r="G28" s="41"/>
      <c r="H28" s="23"/>
      <c r="J28" s="34">
        <f t="shared" si="19"/>
        <v>3270.4</v>
      </c>
      <c r="K28" s="3" t="s">
        <v>28</v>
      </c>
      <c r="L28" s="27">
        <f t="shared" si="20"/>
        <v>3622.4</v>
      </c>
      <c r="M28" s="35" t="s">
        <v>28</v>
      </c>
      <c r="N28" s="27">
        <f t="shared" si="21"/>
        <v>4173.6000000000004</v>
      </c>
      <c r="O28" s="27"/>
      <c r="P28" s="23"/>
      <c r="Q28" s="27"/>
      <c r="R28" s="34">
        <f t="shared" si="22"/>
        <v>7085.8666666666677</v>
      </c>
      <c r="S28" s="35" t="s">
        <v>28</v>
      </c>
      <c r="T28" s="27">
        <f t="shared" si="23"/>
        <v>7848.5333333333338</v>
      </c>
      <c r="U28" s="35" t="s">
        <v>28</v>
      </c>
      <c r="V28" s="27">
        <f t="shared" si="24"/>
        <v>9042.8000000000011</v>
      </c>
      <c r="W28" s="27"/>
      <c r="X28" s="23"/>
      <c r="Z28" s="34">
        <f t="shared" si="25"/>
        <v>85030.400000000009</v>
      </c>
      <c r="AA28" s="35" t="s">
        <v>28</v>
      </c>
      <c r="AB28" s="27">
        <f t="shared" si="26"/>
        <v>94182.400000000009</v>
      </c>
      <c r="AC28" s="35" t="s">
        <v>28</v>
      </c>
      <c r="AD28" s="37">
        <f t="shared" si="27"/>
        <v>108513.60000000001</v>
      </c>
      <c r="AE28" s="37"/>
      <c r="AF28" s="23"/>
    </row>
    <row r="29" spans="1:32" hidden="1" x14ac:dyDescent="0.25">
      <c r="A29" s="28" t="s">
        <v>13</v>
      </c>
      <c r="B29" s="39"/>
      <c r="C29" s="40" t="s">
        <v>28</v>
      </c>
      <c r="D29" s="41"/>
      <c r="E29" s="40" t="s">
        <v>28</v>
      </c>
      <c r="F29" s="41"/>
      <c r="G29" s="41"/>
      <c r="H29" s="23"/>
      <c r="J29" s="34">
        <f t="shared" si="19"/>
        <v>0</v>
      </c>
      <c r="K29" s="3" t="s">
        <v>28</v>
      </c>
      <c r="L29" s="27">
        <f t="shared" si="20"/>
        <v>0</v>
      </c>
      <c r="M29" s="35" t="s">
        <v>28</v>
      </c>
      <c r="N29" s="27">
        <f t="shared" si="21"/>
        <v>0</v>
      </c>
      <c r="O29" s="27"/>
      <c r="P29" s="23"/>
      <c r="Q29" s="27"/>
      <c r="R29" s="34">
        <f t="shared" si="22"/>
        <v>0</v>
      </c>
      <c r="S29" s="35" t="s">
        <v>28</v>
      </c>
      <c r="T29" s="27">
        <f t="shared" si="23"/>
        <v>0</v>
      </c>
      <c r="U29" s="35" t="s">
        <v>28</v>
      </c>
      <c r="V29" s="27">
        <f t="shared" si="24"/>
        <v>0</v>
      </c>
      <c r="W29" s="27"/>
      <c r="X29" s="23"/>
      <c r="Z29" s="34">
        <f t="shared" si="25"/>
        <v>0</v>
      </c>
      <c r="AA29" s="35" t="s">
        <v>28</v>
      </c>
      <c r="AB29" s="27">
        <f t="shared" si="26"/>
        <v>0</v>
      </c>
      <c r="AC29" s="35" t="s">
        <v>28</v>
      </c>
      <c r="AD29" s="37">
        <f t="shared" si="27"/>
        <v>0</v>
      </c>
      <c r="AE29" s="37"/>
      <c r="AF29" s="23"/>
    </row>
    <row r="30" spans="1:32" x14ac:dyDescent="0.25">
      <c r="A30" s="28" t="s">
        <v>14</v>
      </c>
      <c r="B30" s="39">
        <v>42.2</v>
      </c>
      <c r="C30" s="40" t="s">
        <v>28</v>
      </c>
      <c r="D30" s="41">
        <v>46.76</v>
      </c>
      <c r="E30" s="40" t="s">
        <v>28</v>
      </c>
      <c r="F30" s="41">
        <v>55.14</v>
      </c>
      <c r="G30" s="41"/>
      <c r="H30" s="23"/>
      <c r="J30" s="34">
        <f t="shared" si="19"/>
        <v>3376</v>
      </c>
      <c r="K30" s="3" t="s">
        <v>28</v>
      </c>
      <c r="L30" s="27">
        <f t="shared" si="20"/>
        <v>3740.7999999999997</v>
      </c>
      <c r="M30" s="35" t="s">
        <v>28</v>
      </c>
      <c r="N30" s="27">
        <f t="shared" si="21"/>
        <v>4411.2</v>
      </c>
      <c r="O30" s="27"/>
      <c r="P30" s="23"/>
      <c r="Q30" s="27"/>
      <c r="R30" s="34">
        <f t="shared" si="22"/>
        <v>7314.666666666667</v>
      </c>
      <c r="S30" s="35" t="s">
        <v>28</v>
      </c>
      <c r="T30" s="27">
        <f t="shared" si="23"/>
        <v>8105.0666666666657</v>
      </c>
      <c r="U30" s="35" t="s">
        <v>28</v>
      </c>
      <c r="V30" s="27">
        <f t="shared" si="24"/>
        <v>9557.6</v>
      </c>
      <c r="W30" s="27"/>
      <c r="X30" s="23"/>
      <c r="Z30" s="34">
        <f t="shared" si="25"/>
        <v>87776</v>
      </c>
      <c r="AA30" s="35" t="s">
        <v>28</v>
      </c>
      <c r="AB30" s="27">
        <f t="shared" si="26"/>
        <v>97260.799999999988</v>
      </c>
      <c r="AC30" s="35" t="s">
        <v>28</v>
      </c>
      <c r="AD30" s="37">
        <f t="shared" si="27"/>
        <v>114691.2</v>
      </c>
      <c r="AE30" s="37"/>
      <c r="AF30" s="23"/>
    </row>
    <row r="31" spans="1:32" x14ac:dyDescent="0.25">
      <c r="A31" s="28" t="s">
        <v>15</v>
      </c>
      <c r="B31" s="39">
        <v>38.22</v>
      </c>
      <c r="C31" s="40" t="s">
        <v>28</v>
      </c>
      <c r="D31" s="41">
        <v>42.35</v>
      </c>
      <c r="E31" s="40" t="s">
        <v>28</v>
      </c>
      <c r="F31" s="41">
        <v>48.78</v>
      </c>
      <c r="G31" s="41"/>
      <c r="H31" s="23"/>
      <c r="J31" s="34">
        <f t="shared" si="19"/>
        <v>3057.6</v>
      </c>
      <c r="K31" s="3" t="s">
        <v>28</v>
      </c>
      <c r="L31" s="27">
        <f t="shared" si="20"/>
        <v>3388</v>
      </c>
      <c r="M31" s="35" t="s">
        <v>28</v>
      </c>
      <c r="N31" s="27">
        <f t="shared" si="21"/>
        <v>3902.4</v>
      </c>
      <c r="O31" s="27"/>
      <c r="P31" s="23"/>
      <c r="Q31" s="27"/>
      <c r="R31" s="34">
        <f t="shared" si="22"/>
        <v>6624.7999999999993</v>
      </c>
      <c r="S31" s="35" t="s">
        <v>28</v>
      </c>
      <c r="T31" s="27">
        <f t="shared" si="23"/>
        <v>7340.666666666667</v>
      </c>
      <c r="U31" s="35" t="s">
        <v>28</v>
      </c>
      <c r="V31" s="27">
        <f t="shared" si="24"/>
        <v>8455.2000000000007</v>
      </c>
      <c r="W31" s="27"/>
      <c r="X31" s="23"/>
      <c r="Z31" s="34">
        <f t="shared" si="25"/>
        <v>79497.599999999991</v>
      </c>
      <c r="AA31" s="35" t="s">
        <v>28</v>
      </c>
      <c r="AB31" s="27">
        <f t="shared" si="26"/>
        <v>88088</v>
      </c>
      <c r="AC31" s="35" t="s">
        <v>28</v>
      </c>
      <c r="AD31" s="37">
        <f t="shared" si="27"/>
        <v>101462.40000000001</v>
      </c>
      <c r="AE31" s="37"/>
      <c r="AF31" s="23"/>
    </row>
    <row r="32" spans="1:32" x14ac:dyDescent="0.25">
      <c r="A32" s="28" t="s">
        <v>268</v>
      </c>
      <c r="B32" s="39">
        <v>40.119999999999997</v>
      </c>
      <c r="C32" s="40" t="s">
        <v>28</v>
      </c>
      <c r="D32" s="41">
        <v>44.44</v>
      </c>
      <c r="E32" s="40" t="s">
        <v>28</v>
      </c>
      <c r="F32" s="41">
        <v>51.2</v>
      </c>
      <c r="G32" s="41"/>
      <c r="H32" s="23"/>
      <c r="J32" s="34">
        <f t="shared" si="19"/>
        <v>3209.6</v>
      </c>
      <c r="L32" s="27">
        <f t="shared" si="20"/>
        <v>3555.2</v>
      </c>
      <c r="M32" s="35"/>
      <c r="N32" s="27">
        <f t="shared" si="21"/>
        <v>4096</v>
      </c>
      <c r="O32" s="27"/>
      <c r="P32" s="23"/>
      <c r="Q32" s="27"/>
      <c r="R32" s="34">
        <f t="shared" si="22"/>
        <v>6954.1333333333323</v>
      </c>
      <c r="S32" s="35"/>
      <c r="T32" s="27">
        <f t="shared" si="23"/>
        <v>7702.9333333333334</v>
      </c>
      <c r="U32" s="35"/>
      <c r="V32" s="27">
        <f t="shared" si="24"/>
        <v>8874.6666666666661</v>
      </c>
      <c r="W32" s="27"/>
      <c r="X32" s="23"/>
      <c r="Z32" s="34">
        <f t="shared" si="25"/>
        <v>83449.599999999991</v>
      </c>
      <c r="AA32" s="35"/>
      <c r="AB32" s="27">
        <f t="shared" si="26"/>
        <v>92435.199999999997</v>
      </c>
      <c r="AC32" s="35"/>
      <c r="AD32" s="37">
        <f t="shared" si="27"/>
        <v>106496</v>
      </c>
      <c r="AE32" s="37"/>
      <c r="AF32" s="23"/>
    </row>
    <row r="33" spans="1:32" x14ac:dyDescent="0.25">
      <c r="A33" s="28" t="s">
        <v>16</v>
      </c>
      <c r="B33" s="39">
        <v>46.12</v>
      </c>
      <c r="C33" s="40" t="s">
        <v>28</v>
      </c>
      <c r="D33" s="41">
        <v>51.1</v>
      </c>
      <c r="E33" s="40" t="s">
        <v>28</v>
      </c>
      <c r="F33" s="41">
        <v>58.86</v>
      </c>
      <c r="G33" s="41"/>
      <c r="H33" s="23"/>
      <c r="J33" s="34">
        <f t="shared" si="19"/>
        <v>3689.6</v>
      </c>
      <c r="K33" s="3" t="s">
        <v>28</v>
      </c>
      <c r="L33" s="27">
        <f t="shared" si="20"/>
        <v>4088</v>
      </c>
      <c r="M33" s="35" t="s">
        <v>28</v>
      </c>
      <c r="N33" s="27">
        <f t="shared" si="21"/>
        <v>4708.8</v>
      </c>
      <c r="O33" s="27"/>
      <c r="P33" s="23"/>
      <c r="Q33" s="27"/>
      <c r="R33" s="34">
        <f t="shared" si="22"/>
        <v>7994.1333333333323</v>
      </c>
      <c r="S33" s="35" t="s">
        <v>28</v>
      </c>
      <c r="T33" s="27">
        <f t="shared" si="23"/>
        <v>8857.3333333333339</v>
      </c>
      <c r="U33" s="35" t="s">
        <v>28</v>
      </c>
      <c r="V33" s="27">
        <f t="shared" si="24"/>
        <v>10202.4</v>
      </c>
      <c r="W33" s="27"/>
      <c r="X33" s="23"/>
      <c r="Z33" s="34">
        <f t="shared" si="25"/>
        <v>95929.599999999991</v>
      </c>
      <c r="AA33" s="35" t="s">
        <v>28</v>
      </c>
      <c r="AB33" s="27">
        <f t="shared" si="26"/>
        <v>106288</v>
      </c>
      <c r="AC33" s="35" t="s">
        <v>28</v>
      </c>
      <c r="AD33" s="37">
        <f t="shared" si="27"/>
        <v>122428.8</v>
      </c>
      <c r="AE33" s="37"/>
      <c r="AF33" s="23"/>
    </row>
    <row r="34" spans="1:32" hidden="1" x14ac:dyDescent="0.25">
      <c r="A34" s="28" t="s">
        <v>17</v>
      </c>
      <c r="B34" s="39"/>
      <c r="C34" s="40" t="s">
        <v>28</v>
      </c>
      <c r="D34" s="41"/>
      <c r="E34" s="40" t="s">
        <v>28</v>
      </c>
      <c r="F34" s="41"/>
      <c r="G34" s="41"/>
      <c r="H34" s="23"/>
      <c r="J34" s="34">
        <f t="shared" si="19"/>
        <v>0</v>
      </c>
      <c r="K34" s="3" t="s">
        <v>28</v>
      </c>
      <c r="L34" s="27">
        <f t="shared" si="20"/>
        <v>0</v>
      </c>
      <c r="M34" s="35" t="s">
        <v>28</v>
      </c>
      <c r="N34" s="27">
        <f t="shared" si="21"/>
        <v>0</v>
      </c>
      <c r="O34" s="27"/>
      <c r="P34" s="23"/>
      <c r="Q34" s="27"/>
      <c r="R34" s="34">
        <f t="shared" si="22"/>
        <v>0</v>
      </c>
      <c r="S34" s="35" t="s">
        <v>28</v>
      </c>
      <c r="T34" s="27">
        <f t="shared" si="23"/>
        <v>0</v>
      </c>
      <c r="U34" s="35" t="s">
        <v>28</v>
      </c>
      <c r="V34" s="27">
        <f t="shared" si="24"/>
        <v>0</v>
      </c>
      <c r="W34" s="27"/>
      <c r="X34" s="23"/>
      <c r="Z34" s="34">
        <f t="shared" si="25"/>
        <v>0</v>
      </c>
      <c r="AA34" s="35" t="s">
        <v>28</v>
      </c>
      <c r="AB34" s="27">
        <f t="shared" si="26"/>
        <v>0</v>
      </c>
      <c r="AC34" s="35" t="s">
        <v>28</v>
      </c>
      <c r="AD34" s="37">
        <f t="shared" si="27"/>
        <v>0</v>
      </c>
      <c r="AE34" s="37"/>
      <c r="AF34" s="23"/>
    </row>
    <row r="35" spans="1:32" hidden="1" x14ac:dyDescent="0.25">
      <c r="A35" s="28" t="s">
        <v>18</v>
      </c>
      <c r="B35" s="39"/>
      <c r="C35" s="40" t="s">
        <v>28</v>
      </c>
      <c r="D35" s="41"/>
      <c r="E35" s="40" t="s">
        <v>28</v>
      </c>
      <c r="F35" s="41"/>
      <c r="G35" s="41"/>
      <c r="H35" s="23"/>
      <c r="J35" s="34">
        <f t="shared" si="19"/>
        <v>0</v>
      </c>
      <c r="K35" s="3" t="s">
        <v>28</v>
      </c>
      <c r="L35" s="27">
        <f t="shared" si="20"/>
        <v>0</v>
      </c>
      <c r="M35" s="35" t="s">
        <v>28</v>
      </c>
      <c r="N35" s="27">
        <f t="shared" si="21"/>
        <v>0</v>
      </c>
      <c r="O35" s="27"/>
      <c r="P35" s="23"/>
      <c r="Q35" s="27"/>
      <c r="R35" s="34">
        <f t="shared" si="22"/>
        <v>0</v>
      </c>
      <c r="S35" s="35" t="s">
        <v>28</v>
      </c>
      <c r="T35" s="27">
        <f t="shared" si="23"/>
        <v>0</v>
      </c>
      <c r="U35" s="35" t="s">
        <v>28</v>
      </c>
      <c r="V35" s="27">
        <f t="shared" si="24"/>
        <v>0</v>
      </c>
      <c r="W35" s="27"/>
      <c r="X35" s="23"/>
      <c r="Z35" s="34">
        <f t="shared" si="25"/>
        <v>0</v>
      </c>
      <c r="AA35" s="35" t="s">
        <v>28</v>
      </c>
      <c r="AB35" s="27">
        <f t="shared" si="26"/>
        <v>0</v>
      </c>
      <c r="AC35" s="35" t="s">
        <v>28</v>
      </c>
      <c r="AD35" s="37">
        <f t="shared" si="27"/>
        <v>0</v>
      </c>
      <c r="AE35" s="37"/>
      <c r="AF35" s="23"/>
    </row>
    <row r="36" spans="1:32" hidden="1" x14ac:dyDescent="0.25">
      <c r="A36" s="28" t="s">
        <v>19</v>
      </c>
      <c r="B36" s="39"/>
      <c r="C36" s="40" t="s">
        <v>28</v>
      </c>
      <c r="D36" s="41"/>
      <c r="E36" s="40" t="s">
        <v>28</v>
      </c>
      <c r="F36" s="41"/>
      <c r="G36" s="41"/>
      <c r="H36" s="23"/>
      <c r="J36" s="34">
        <f t="shared" si="19"/>
        <v>0</v>
      </c>
      <c r="K36" s="3" t="s">
        <v>28</v>
      </c>
      <c r="L36" s="27">
        <f t="shared" si="20"/>
        <v>0</v>
      </c>
      <c r="M36" s="35" t="s">
        <v>28</v>
      </c>
      <c r="N36" s="27">
        <f t="shared" si="21"/>
        <v>0</v>
      </c>
      <c r="O36" s="27"/>
      <c r="P36" s="23"/>
      <c r="Q36" s="27"/>
      <c r="R36" s="34">
        <f t="shared" si="22"/>
        <v>0</v>
      </c>
      <c r="S36" s="35" t="s">
        <v>28</v>
      </c>
      <c r="T36" s="27">
        <f t="shared" si="23"/>
        <v>0</v>
      </c>
      <c r="U36" s="35" t="s">
        <v>28</v>
      </c>
      <c r="V36" s="27">
        <f t="shared" si="24"/>
        <v>0</v>
      </c>
      <c r="W36" s="27"/>
      <c r="X36" s="23"/>
      <c r="Z36" s="34">
        <f t="shared" si="25"/>
        <v>0</v>
      </c>
      <c r="AA36" s="35" t="s">
        <v>28</v>
      </c>
      <c r="AB36" s="27">
        <f t="shared" si="26"/>
        <v>0</v>
      </c>
      <c r="AC36" s="35" t="s">
        <v>28</v>
      </c>
      <c r="AD36" s="37">
        <f t="shared" si="27"/>
        <v>0</v>
      </c>
      <c r="AE36" s="37"/>
      <c r="AF36" s="23"/>
    </row>
    <row r="37" spans="1:32" hidden="1" x14ac:dyDescent="0.25">
      <c r="A37" s="28" t="s">
        <v>20</v>
      </c>
      <c r="B37" s="39"/>
      <c r="C37" s="40" t="s">
        <v>28</v>
      </c>
      <c r="D37" s="41"/>
      <c r="E37" s="40" t="s">
        <v>28</v>
      </c>
      <c r="F37" s="41"/>
      <c r="G37" s="41"/>
      <c r="H37" s="23"/>
      <c r="J37" s="34">
        <f t="shared" si="19"/>
        <v>0</v>
      </c>
      <c r="K37" s="3" t="s">
        <v>28</v>
      </c>
      <c r="L37" s="27">
        <f t="shared" si="20"/>
        <v>0</v>
      </c>
      <c r="M37" s="35" t="s">
        <v>28</v>
      </c>
      <c r="N37" s="27">
        <f t="shared" si="21"/>
        <v>0</v>
      </c>
      <c r="O37" s="27"/>
      <c r="P37" s="23"/>
      <c r="Q37" s="27"/>
      <c r="R37" s="34">
        <f t="shared" si="22"/>
        <v>0</v>
      </c>
      <c r="S37" s="35" t="s">
        <v>28</v>
      </c>
      <c r="T37" s="27">
        <f t="shared" si="23"/>
        <v>0</v>
      </c>
      <c r="U37" s="35" t="s">
        <v>28</v>
      </c>
      <c r="V37" s="27">
        <f t="shared" si="24"/>
        <v>0</v>
      </c>
      <c r="W37" s="27"/>
      <c r="X37" s="23"/>
      <c r="Z37" s="34">
        <f t="shared" si="25"/>
        <v>0</v>
      </c>
      <c r="AA37" s="35" t="s">
        <v>28</v>
      </c>
      <c r="AB37" s="27">
        <f t="shared" si="26"/>
        <v>0</v>
      </c>
      <c r="AC37" s="35" t="s">
        <v>28</v>
      </c>
      <c r="AD37" s="37">
        <f t="shared" si="27"/>
        <v>0</v>
      </c>
      <c r="AE37" s="37"/>
      <c r="AF37" s="23"/>
    </row>
    <row r="38" spans="1:32" hidden="1" x14ac:dyDescent="0.25">
      <c r="A38" s="28" t="s">
        <v>21</v>
      </c>
      <c r="B38" s="39"/>
      <c r="C38" s="40" t="s">
        <v>28</v>
      </c>
      <c r="D38" s="41"/>
      <c r="E38" s="40" t="s">
        <v>28</v>
      </c>
      <c r="F38" s="41"/>
      <c r="G38" s="41"/>
      <c r="H38" s="23"/>
      <c r="J38" s="34">
        <f t="shared" si="19"/>
        <v>0</v>
      </c>
      <c r="K38" s="3" t="s">
        <v>28</v>
      </c>
      <c r="L38" s="27">
        <f t="shared" si="20"/>
        <v>0</v>
      </c>
      <c r="M38" s="35" t="s">
        <v>28</v>
      </c>
      <c r="N38" s="27">
        <f t="shared" si="21"/>
        <v>0</v>
      </c>
      <c r="O38" s="27"/>
      <c r="P38" s="23"/>
      <c r="Q38" s="27"/>
      <c r="R38" s="34">
        <f t="shared" si="22"/>
        <v>0</v>
      </c>
      <c r="S38" s="35" t="s">
        <v>28</v>
      </c>
      <c r="T38" s="27">
        <f t="shared" si="23"/>
        <v>0</v>
      </c>
      <c r="U38" s="35" t="s">
        <v>28</v>
      </c>
      <c r="V38" s="27">
        <f t="shared" si="24"/>
        <v>0</v>
      </c>
      <c r="W38" s="27"/>
      <c r="X38" s="23"/>
      <c r="Z38" s="34">
        <f t="shared" si="25"/>
        <v>0</v>
      </c>
      <c r="AA38" s="35" t="s">
        <v>28</v>
      </c>
      <c r="AB38" s="27">
        <f t="shared" si="26"/>
        <v>0</v>
      </c>
      <c r="AC38" s="35" t="s">
        <v>28</v>
      </c>
      <c r="AD38" s="37">
        <f t="shared" si="27"/>
        <v>0</v>
      </c>
      <c r="AE38" s="37"/>
      <c r="AF38" s="23"/>
    </row>
    <row r="39" spans="1:32" x14ac:dyDescent="0.25">
      <c r="A39" s="28" t="s">
        <v>22</v>
      </c>
      <c r="B39" s="39">
        <v>51.11</v>
      </c>
      <c r="C39" s="40" t="s">
        <v>28</v>
      </c>
      <c r="D39" s="41">
        <v>58.32</v>
      </c>
      <c r="E39" s="40" t="s">
        <v>28</v>
      </c>
      <c r="F39" s="41">
        <v>72.069999999999993</v>
      </c>
      <c r="G39" s="41"/>
      <c r="H39" s="23"/>
      <c r="J39" s="34">
        <f t="shared" si="19"/>
        <v>4088.8</v>
      </c>
      <c r="K39" s="3" t="s">
        <v>28</v>
      </c>
      <c r="L39" s="27">
        <f t="shared" si="20"/>
        <v>4665.6000000000004</v>
      </c>
      <c r="M39" s="35" t="s">
        <v>28</v>
      </c>
      <c r="N39" s="27">
        <f t="shared" si="21"/>
        <v>5765.5999999999995</v>
      </c>
      <c r="O39" s="27"/>
      <c r="P39" s="23"/>
      <c r="Q39" s="27"/>
      <c r="R39" s="34">
        <f t="shared" si="22"/>
        <v>8859.0666666666675</v>
      </c>
      <c r="S39" s="35" t="s">
        <v>28</v>
      </c>
      <c r="T39" s="27">
        <f t="shared" si="23"/>
        <v>10108.800000000001</v>
      </c>
      <c r="U39" s="35" t="s">
        <v>28</v>
      </c>
      <c r="V39" s="27">
        <f t="shared" si="24"/>
        <v>12492.133333333331</v>
      </c>
      <c r="W39" s="27"/>
      <c r="X39" s="23"/>
      <c r="Z39" s="34">
        <f t="shared" si="25"/>
        <v>106308.8</v>
      </c>
      <c r="AA39" s="35" t="s">
        <v>28</v>
      </c>
      <c r="AB39" s="27">
        <f t="shared" si="26"/>
        <v>121305.60000000001</v>
      </c>
      <c r="AC39" s="35" t="s">
        <v>28</v>
      </c>
      <c r="AD39" s="37">
        <f t="shared" si="27"/>
        <v>149905.59999999998</v>
      </c>
      <c r="AE39" s="37"/>
      <c r="AF39" s="23"/>
    </row>
    <row r="40" spans="1:32" x14ac:dyDescent="0.25">
      <c r="A40" s="28" t="s">
        <v>23</v>
      </c>
      <c r="B40" s="39">
        <v>44.72</v>
      </c>
      <c r="C40" s="40" t="s">
        <v>28</v>
      </c>
      <c r="D40" s="41">
        <v>49.64</v>
      </c>
      <c r="E40" s="40" t="s">
        <v>28</v>
      </c>
      <c r="F40" s="41">
        <v>60.06</v>
      </c>
      <c r="G40" s="41"/>
      <c r="H40" s="23"/>
      <c r="J40" s="34">
        <f t="shared" si="19"/>
        <v>3577.6</v>
      </c>
      <c r="K40" s="3" t="s">
        <v>28</v>
      </c>
      <c r="L40" s="27">
        <f t="shared" si="20"/>
        <v>3971.2</v>
      </c>
      <c r="M40" s="35" t="s">
        <v>28</v>
      </c>
      <c r="N40" s="27">
        <f t="shared" si="21"/>
        <v>4804.8</v>
      </c>
      <c r="O40" s="27"/>
      <c r="P40" s="23"/>
      <c r="Q40" s="27"/>
      <c r="R40" s="34">
        <f t="shared" si="22"/>
        <v>7751.4666666666662</v>
      </c>
      <c r="S40" s="35" t="s">
        <v>28</v>
      </c>
      <c r="T40" s="27">
        <f t="shared" si="23"/>
        <v>8604.2666666666664</v>
      </c>
      <c r="U40" s="35" t="s">
        <v>28</v>
      </c>
      <c r="V40" s="27">
        <f t="shared" si="24"/>
        <v>10410.4</v>
      </c>
      <c r="W40" s="27"/>
      <c r="X40" s="23"/>
      <c r="Z40" s="34">
        <f t="shared" si="25"/>
        <v>93017.599999999991</v>
      </c>
      <c r="AA40" s="35" t="s">
        <v>28</v>
      </c>
      <c r="AB40" s="27">
        <f t="shared" si="26"/>
        <v>103251.2</v>
      </c>
      <c r="AC40" s="35" t="s">
        <v>28</v>
      </c>
      <c r="AD40" s="37">
        <f t="shared" si="27"/>
        <v>124924.8</v>
      </c>
      <c r="AE40" s="37"/>
      <c r="AF40" s="23"/>
    </row>
    <row r="41" spans="1:32" x14ac:dyDescent="0.25">
      <c r="A41" s="28" t="s">
        <v>270</v>
      </c>
      <c r="B41" s="39">
        <v>42.78</v>
      </c>
      <c r="C41" s="40" t="s">
        <v>28</v>
      </c>
      <c r="D41" s="41">
        <v>47.16</v>
      </c>
      <c r="E41" s="40" t="s">
        <v>28</v>
      </c>
      <c r="F41" s="41">
        <v>54.6</v>
      </c>
      <c r="G41" s="41"/>
      <c r="H41" s="23"/>
      <c r="J41" s="34">
        <f t="shared" si="19"/>
        <v>3422.4</v>
      </c>
      <c r="K41" s="3" t="s">
        <v>28</v>
      </c>
      <c r="L41" s="27">
        <f t="shared" si="20"/>
        <v>3772.7999999999997</v>
      </c>
      <c r="M41" s="35" t="s">
        <v>28</v>
      </c>
      <c r="N41" s="27">
        <f t="shared" si="21"/>
        <v>4368</v>
      </c>
      <c r="O41" s="27"/>
      <c r="P41" s="23"/>
      <c r="Q41" s="27"/>
      <c r="R41" s="34">
        <f t="shared" si="22"/>
        <v>7415.2000000000007</v>
      </c>
      <c r="S41" s="35" t="s">
        <v>28</v>
      </c>
      <c r="T41" s="27">
        <f t="shared" si="23"/>
        <v>8174.3999999999987</v>
      </c>
      <c r="U41" s="35" t="s">
        <v>28</v>
      </c>
      <c r="V41" s="27">
        <f t="shared" si="24"/>
        <v>9464</v>
      </c>
      <c r="W41" s="27"/>
      <c r="X41" s="23"/>
      <c r="Z41" s="34">
        <f t="shared" si="25"/>
        <v>88982.400000000009</v>
      </c>
      <c r="AA41" s="35" t="s">
        <v>28</v>
      </c>
      <c r="AB41" s="27">
        <f t="shared" si="26"/>
        <v>98092.799999999988</v>
      </c>
      <c r="AC41" s="35" t="s">
        <v>28</v>
      </c>
      <c r="AD41" s="37">
        <f t="shared" si="27"/>
        <v>113568</v>
      </c>
      <c r="AE41" s="37"/>
      <c r="AF41" s="23"/>
    </row>
    <row r="42" spans="1:32" x14ac:dyDescent="0.25">
      <c r="A42" s="28" t="s">
        <v>24</v>
      </c>
      <c r="B42" s="39">
        <v>30.41</v>
      </c>
      <c r="C42" s="40" t="s">
        <v>28</v>
      </c>
      <c r="D42" s="41">
        <v>38.020000000000003</v>
      </c>
      <c r="E42" s="40" t="s">
        <v>28</v>
      </c>
      <c r="F42" s="41">
        <v>47.92</v>
      </c>
      <c r="G42" s="41"/>
      <c r="H42" s="23"/>
      <c r="J42" s="34">
        <f t="shared" si="19"/>
        <v>2432.8000000000002</v>
      </c>
      <c r="K42" s="3" t="s">
        <v>28</v>
      </c>
      <c r="L42" s="27">
        <f t="shared" si="20"/>
        <v>3041.6000000000004</v>
      </c>
      <c r="M42" s="35" t="s">
        <v>28</v>
      </c>
      <c r="N42" s="27">
        <f t="shared" si="21"/>
        <v>3833.6000000000004</v>
      </c>
      <c r="O42" s="27"/>
      <c r="P42" s="23"/>
      <c r="Q42" s="27"/>
      <c r="R42" s="34">
        <f t="shared" si="22"/>
        <v>5271.0666666666666</v>
      </c>
      <c r="S42" s="35" t="s">
        <v>28</v>
      </c>
      <c r="T42" s="27">
        <f t="shared" si="23"/>
        <v>6590.1333333333341</v>
      </c>
      <c r="U42" s="35" t="s">
        <v>28</v>
      </c>
      <c r="V42" s="27">
        <f t="shared" si="24"/>
        <v>8306.1333333333332</v>
      </c>
      <c r="W42" s="27"/>
      <c r="X42" s="23"/>
      <c r="Z42" s="34">
        <f t="shared" si="25"/>
        <v>63252.800000000003</v>
      </c>
      <c r="AA42" s="35" t="s">
        <v>28</v>
      </c>
      <c r="AB42" s="27">
        <f t="shared" si="26"/>
        <v>79081.600000000006</v>
      </c>
      <c r="AC42" s="35" t="s">
        <v>28</v>
      </c>
      <c r="AD42" s="37">
        <f t="shared" si="27"/>
        <v>99673.600000000006</v>
      </c>
      <c r="AE42" s="37"/>
      <c r="AF42" s="23"/>
    </row>
    <row r="43" spans="1:32" x14ac:dyDescent="0.25">
      <c r="A43" s="28" t="s">
        <v>25</v>
      </c>
      <c r="B43" s="39">
        <v>30.41</v>
      </c>
      <c r="C43" s="40" t="s">
        <v>28</v>
      </c>
      <c r="D43" s="41">
        <v>38.020000000000003</v>
      </c>
      <c r="E43" s="40" t="s">
        <v>28</v>
      </c>
      <c r="F43" s="41">
        <v>47.92</v>
      </c>
      <c r="G43" s="41"/>
      <c r="H43" s="23"/>
      <c r="J43" s="34">
        <f t="shared" si="19"/>
        <v>2432.8000000000002</v>
      </c>
      <c r="K43" s="3" t="s">
        <v>28</v>
      </c>
      <c r="L43" s="27">
        <f t="shared" si="20"/>
        <v>3041.6000000000004</v>
      </c>
      <c r="M43" s="35" t="s">
        <v>28</v>
      </c>
      <c r="N43" s="27">
        <f t="shared" si="21"/>
        <v>3833.6000000000004</v>
      </c>
      <c r="O43" s="27"/>
      <c r="P43" s="23"/>
      <c r="Q43" s="27"/>
      <c r="R43" s="34">
        <f t="shared" si="22"/>
        <v>5271.0666666666666</v>
      </c>
      <c r="S43" s="35" t="s">
        <v>28</v>
      </c>
      <c r="T43" s="27">
        <f t="shared" si="23"/>
        <v>6590.1333333333341</v>
      </c>
      <c r="U43" s="35" t="s">
        <v>28</v>
      </c>
      <c r="V43" s="27">
        <f t="shared" si="24"/>
        <v>8306.1333333333332</v>
      </c>
      <c r="W43" s="27"/>
      <c r="X43" s="23"/>
      <c r="Z43" s="34">
        <f t="shared" si="25"/>
        <v>63252.800000000003</v>
      </c>
      <c r="AA43" s="35" t="s">
        <v>28</v>
      </c>
      <c r="AB43" s="27">
        <f t="shared" si="26"/>
        <v>79081.600000000006</v>
      </c>
      <c r="AC43" s="35" t="s">
        <v>28</v>
      </c>
      <c r="AD43" s="37">
        <f t="shared" si="27"/>
        <v>99673.600000000006</v>
      </c>
      <c r="AE43" s="37"/>
      <c r="AF43" s="23"/>
    </row>
    <row r="44" spans="1:32" x14ac:dyDescent="0.25">
      <c r="A44" s="28" t="s">
        <v>240</v>
      </c>
      <c r="B44" s="39">
        <v>44.65</v>
      </c>
      <c r="C44" s="40" t="s">
        <v>28</v>
      </c>
      <c r="D44" s="41">
        <v>49.48</v>
      </c>
      <c r="E44" s="40" t="s">
        <v>28</v>
      </c>
      <c r="F44" s="41">
        <v>57.56</v>
      </c>
      <c r="G44" s="41"/>
      <c r="H44" s="23"/>
      <c r="J44" s="34">
        <f t="shared" si="19"/>
        <v>3572</v>
      </c>
      <c r="L44" s="27">
        <f t="shared" si="20"/>
        <v>3958.3999999999996</v>
      </c>
      <c r="M44" s="35"/>
      <c r="N44" s="27">
        <f t="shared" si="21"/>
        <v>4604.8</v>
      </c>
      <c r="O44" s="27"/>
      <c r="P44" s="23"/>
      <c r="Q44" s="27"/>
      <c r="R44" s="34">
        <f t="shared" si="22"/>
        <v>7739.333333333333</v>
      </c>
      <c r="S44" s="35"/>
      <c r="T44" s="27">
        <f t="shared" si="23"/>
        <v>8576.5333333333328</v>
      </c>
      <c r="U44" s="35"/>
      <c r="V44" s="27">
        <f t="shared" si="24"/>
        <v>9977.0666666666675</v>
      </c>
      <c r="W44" s="27"/>
      <c r="X44" s="23"/>
      <c r="Z44" s="34">
        <f t="shared" si="25"/>
        <v>92872</v>
      </c>
      <c r="AA44" s="35"/>
      <c r="AB44" s="27">
        <f t="shared" si="26"/>
        <v>102918.39999999999</v>
      </c>
      <c r="AC44" s="35"/>
      <c r="AD44" s="37">
        <f t="shared" si="27"/>
        <v>119724.8</v>
      </c>
      <c r="AE44" s="37"/>
      <c r="AF44" s="23"/>
    </row>
    <row r="45" spans="1:32" x14ac:dyDescent="0.25">
      <c r="A45" s="28" t="s">
        <v>26</v>
      </c>
      <c r="B45" s="39">
        <v>48.42</v>
      </c>
      <c r="C45" s="40" t="s">
        <v>28</v>
      </c>
      <c r="D45" s="41">
        <v>53.65</v>
      </c>
      <c r="E45" s="40" t="s">
        <v>28</v>
      </c>
      <c r="F45" s="41">
        <v>61.81</v>
      </c>
      <c r="G45" s="41"/>
      <c r="H45" s="23"/>
      <c r="J45" s="34">
        <f t="shared" si="19"/>
        <v>3873.6000000000004</v>
      </c>
      <c r="K45" s="3" t="s">
        <v>28</v>
      </c>
      <c r="L45" s="27">
        <f t="shared" si="20"/>
        <v>4292</v>
      </c>
      <c r="M45" s="35" t="s">
        <v>28</v>
      </c>
      <c r="N45" s="27">
        <f t="shared" si="21"/>
        <v>4944.8</v>
      </c>
      <c r="O45" s="27"/>
      <c r="P45" s="23"/>
      <c r="Q45" s="27"/>
      <c r="R45" s="34">
        <f t="shared" si="22"/>
        <v>8392.8000000000011</v>
      </c>
      <c r="S45" s="35" t="s">
        <v>28</v>
      </c>
      <c r="T45" s="27">
        <f t="shared" si="23"/>
        <v>9299.3333333333339</v>
      </c>
      <c r="U45" s="35" t="s">
        <v>28</v>
      </c>
      <c r="V45" s="27">
        <f t="shared" si="24"/>
        <v>10713.733333333334</v>
      </c>
      <c r="W45" s="27"/>
      <c r="X45" s="23"/>
      <c r="Z45" s="34">
        <f t="shared" si="25"/>
        <v>100713.60000000001</v>
      </c>
      <c r="AA45" s="35" t="s">
        <v>28</v>
      </c>
      <c r="AB45" s="27">
        <f t="shared" si="26"/>
        <v>111592</v>
      </c>
      <c r="AC45" s="35" t="s">
        <v>28</v>
      </c>
      <c r="AD45" s="37">
        <f t="shared" si="27"/>
        <v>128564.8</v>
      </c>
      <c r="AE45" s="37"/>
      <c r="AF45" s="23"/>
    </row>
    <row r="46" spans="1:32" x14ac:dyDescent="0.25">
      <c r="A46" s="28" t="s">
        <v>27</v>
      </c>
      <c r="B46" s="39">
        <v>34.99</v>
      </c>
      <c r="C46" s="40" t="s">
        <v>28</v>
      </c>
      <c r="D46" s="41">
        <v>38.01</v>
      </c>
      <c r="E46" s="40" t="s">
        <v>28</v>
      </c>
      <c r="F46" s="41">
        <v>44.37</v>
      </c>
      <c r="G46" s="41"/>
      <c r="H46" s="23"/>
      <c r="J46" s="34">
        <f t="shared" si="19"/>
        <v>2799.2000000000003</v>
      </c>
      <c r="K46" s="3" t="s">
        <v>28</v>
      </c>
      <c r="L46" s="27">
        <f t="shared" si="20"/>
        <v>3040.7999999999997</v>
      </c>
      <c r="M46" s="35" t="s">
        <v>28</v>
      </c>
      <c r="N46" s="27">
        <f t="shared" si="21"/>
        <v>3549.6</v>
      </c>
      <c r="O46" s="27"/>
      <c r="P46" s="23"/>
      <c r="Q46" s="27"/>
      <c r="R46" s="34">
        <f t="shared" si="22"/>
        <v>6064.9333333333343</v>
      </c>
      <c r="S46" s="35" t="s">
        <v>28</v>
      </c>
      <c r="T46" s="27">
        <f t="shared" si="23"/>
        <v>6588.3999999999987</v>
      </c>
      <c r="U46" s="35" t="s">
        <v>28</v>
      </c>
      <c r="V46" s="27">
        <f t="shared" si="24"/>
        <v>7690.7999999999993</v>
      </c>
      <c r="W46" s="27"/>
      <c r="X46" s="23"/>
      <c r="Z46" s="34">
        <f t="shared" si="25"/>
        <v>72779.200000000012</v>
      </c>
      <c r="AA46" s="35" t="s">
        <v>28</v>
      </c>
      <c r="AB46" s="27">
        <f t="shared" si="26"/>
        <v>79060.799999999988</v>
      </c>
      <c r="AC46" s="35" t="s">
        <v>28</v>
      </c>
      <c r="AD46" s="37">
        <f t="shared" si="27"/>
        <v>92289.599999999991</v>
      </c>
      <c r="AE46" s="37"/>
      <c r="AF46" s="23"/>
    </row>
    <row r="47" spans="1:32" x14ac:dyDescent="0.25">
      <c r="A47" s="28" t="s">
        <v>252</v>
      </c>
      <c r="B47" s="39">
        <v>36.74</v>
      </c>
      <c r="C47" s="40" t="s">
        <v>28</v>
      </c>
      <c r="D47" s="41">
        <v>39.909999999999997</v>
      </c>
      <c r="E47" s="40" t="s">
        <v>28</v>
      </c>
      <c r="F47" s="41">
        <v>46.59</v>
      </c>
      <c r="G47" s="41"/>
      <c r="H47" s="23"/>
      <c r="J47" s="34">
        <f t="shared" si="19"/>
        <v>2939.2000000000003</v>
      </c>
      <c r="K47" s="3" t="s">
        <v>28</v>
      </c>
      <c r="L47" s="27">
        <f t="shared" si="20"/>
        <v>3192.7999999999997</v>
      </c>
      <c r="M47" s="35" t="s">
        <v>28</v>
      </c>
      <c r="N47" s="27">
        <f t="shared" si="21"/>
        <v>3727.2000000000003</v>
      </c>
      <c r="O47" s="27"/>
      <c r="P47" s="23"/>
      <c r="Q47" s="27"/>
      <c r="R47" s="34">
        <f t="shared" si="22"/>
        <v>6368.2666666666673</v>
      </c>
      <c r="S47" s="35" t="s">
        <v>28</v>
      </c>
      <c r="T47" s="27">
        <f t="shared" si="23"/>
        <v>6917.7333333333327</v>
      </c>
      <c r="U47" s="35" t="s">
        <v>28</v>
      </c>
      <c r="V47" s="27">
        <f t="shared" si="24"/>
        <v>8075.6000000000013</v>
      </c>
      <c r="W47" s="27"/>
      <c r="X47" s="23"/>
      <c r="Z47" s="34">
        <f t="shared" si="25"/>
        <v>76419.200000000012</v>
      </c>
      <c r="AA47" s="35" t="s">
        <v>28</v>
      </c>
      <c r="AB47" s="27">
        <f t="shared" si="26"/>
        <v>83012.799999999988</v>
      </c>
      <c r="AC47" s="35" t="s">
        <v>28</v>
      </c>
      <c r="AD47" s="37">
        <f t="shared" si="27"/>
        <v>96907.200000000012</v>
      </c>
      <c r="AE47" s="37"/>
      <c r="AF47" s="23"/>
    </row>
    <row r="48" spans="1:32" ht="14.1" customHeight="1" x14ac:dyDescent="0.25">
      <c r="A48" s="43"/>
      <c r="B48" s="44"/>
      <c r="C48" s="45"/>
      <c r="D48" s="45"/>
      <c r="E48" s="46"/>
      <c r="F48" s="45"/>
      <c r="G48" s="45"/>
      <c r="H48" s="23"/>
      <c r="J48" s="47"/>
      <c r="K48" s="46"/>
      <c r="L48" s="48"/>
      <c r="M48" s="49"/>
      <c r="N48" s="48"/>
      <c r="O48" s="48"/>
      <c r="P48" s="23"/>
      <c r="Q48" s="27"/>
      <c r="R48" s="47"/>
      <c r="S48" s="49"/>
      <c r="T48" s="48"/>
      <c r="U48" s="49"/>
      <c r="V48" s="48"/>
      <c r="W48" s="48"/>
      <c r="X48" s="23"/>
      <c r="Z48" s="47"/>
      <c r="AA48" s="49"/>
      <c r="AB48" s="48"/>
      <c r="AC48" s="49"/>
      <c r="AD48" s="48"/>
      <c r="AE48" s="48"/>
      <c r="AF48" s="23"/>
    </row>
    <row r="49" spans="1:39" s="21" customFormat="1" ht="14.1" customHeight="1" x14ac:dyDescent="0.25">
      <c r="A49" s="51" t="s">
        <v>253</v>
      </c>
      <c r="B49" s="20"/>
      <c r="E49" s="22"/>
      <c r="H49" s="23"/>
      <c r="I49" s="2"/>
      <c r="J49" s="24"/>
      <c r="K49" s="22"/>
      <c r="L49" s="25"/>
      <c r="M49" s="26"/>
      <c r="N49" s="25"/>
      <c r="O49" s="25"/>
      <c r="P49" s="23"/>
      <c r="Q49" s="27"/>
      <c r="R49" s="24"/>
      <c r="S49" s="26"/>
      <c r="T49" s="25"/>
      <c r="U49" s="26"/>
      <c r="V49" s="25"/>
      <c r="W49" s="25"/>
      <c r="X49" s="23"/>
      <c r="Z49" s="24"/>
      <c r="AA49" s="26"/>
      <c r="AB49" s="25"/>
      <c r="AC49" s="26"/>
      <c r="AD49" s="25"/>
      <c r="AE49" s="25"/>
      <c r="AF49" s="50"/>
    </row>
    <row r="50" spans="1:39" x14ac:dyDescent="0.25">
      <c r="A50" s="28" t="s">
        <v>32</v>
      </c>
      <c r="B50" s="39">
        <v>15.87</v>
      </c>
      <c r="C50" s="40">
        <v>16.66</v>
      </c>
      <c r="D50" s="41">
        <v>17.489999999999998</v>
      </c>
      <c r="E50" s="40">
        <v>18.36</v>
      </c>
      <c r="F50" s="41">
        <v>19.28</v>
      </c>
      <c r="G50" s="41"/>
      <c r="H50" s="23"/>
      <c r="J50" s="34">
        <f t="shared" ref="J50:J88" si="28">B50*80</f>
        <v>1269.5999999999999</v>
      </c>
      <c r="K50" s="27">
        <f t="shared" ref="K50:K88" si="29">C50*80</f>
        <v>1332.8</v>
      </c>
      <c r="L50" s="27">
        <f t="shared" ref="L50:L88" si="30">D50*80</f>
        <v>1399.1999999999998</v>
      </c>
      <c r="M50" s="27">
        <f t="shared" ref="M50:M88" si="31">E50*80</f>
        <v>1468.8</v>
      </c>
      <c r="N50" s="27">
        <f t="shared" ref="N50:N88" si="32">F50*80</f>
        <v>1542.4</v>
      </c>
      <c r="O50" s="27"/>
      <c r="P50" s="23"/>
      <c r="R50" s="34">
        <f t="shared" ref="R50" si="33">(J50*26)/12</f>
        <v>2750.7999999999997</v>
      </c>
      <c r="S50" s="27">
        <f t="shared" ref="S50" si="34">(K50*26)/12</f>
        <v>2887.7333333333331</v>
      </c>
      <c r="T50" s="27">
        <f t="shared" ref="T50" si="35">(L50*26)/12</f>
        <v>3031.6</v>
      </c>
      <c r="U50" s="27">
        <f t="shared" ref="U50" si="36">(M50*26)/12</f>
        <v>3182.3999999999996</v>
      </c>
      <c r="V50" s="27">
        <f t="shared" ref="V50" si="37">(N50*26)/12</f>
        <v>3341.8666666666668</v>
      </c>
      <c r="W50" s="27"/>
      <c r="X50" s="23"/>
      <c r="Z50" s="34">
        <f>J50*26</f>
        <v>33009.599999999999</v>
      </c>
      <c r="AA50" s="27">
        <f t="shared" ref="AA50:AD50" si="38">K50*26</f>
        <v>34652.799999999996</v>
      </c>
      <c r="AB50" s="27">
        <f t="shared" si="38"/>
        <v>36379.199999999997</v>
      </c>
      <c r="AC50" s="27">
        <f t="shared" si="38"/>
        <v>38188.799999999996</v>
      </c>
      <c r="AD50" s="27">
        <f t="shared" si="38"/>
        <v>40102.400000000001</v>
      </c>
      <c r="AE50" s="37"/>
      <c r="AF50" s="50"/>
      <c r="AH50" s="52"/>
      <c r="AI50" s="52"/>
      <c r="AJ50" s="52"/>
      <c r="AK50" s="52"/>
      <c r="AL50" s="52"/>
      <c r="AM50" s="52"/>
    </row>
    <row r="51" spans="1:39" x14ac:dyDescent="0.25">
      <c r="A51" s="28" t="s">
        <v>33</v>
      </c>
      <c r="B51" s="39">
        <v>17.91</v>
      </c>
      <c r="C51" s="40">
        <v>18.8</v>
      </c>
      <c r="D51" s="41">
        <v>19.739999999999998</v>
      </c>
      <c r="E51" s="40">
        <v>20.72</v>
      </c>
      <c r="F51" s="41">
        <v>21.75</v>
      </c>
      <c r="G51" s="41"/>
      <c r="H51" s="23"/>
      <c r="J51" s="34">
        <f t="shared" si="28"/>
        <v>1432.8</v>
      </c>
      <c r="K51" s="27">
        <f t="shared" si="29"/>
        <v>1504</v>
      </c>
      <c r="L51" s="27">
        <f t="shared" si="30"/>
        <v>1579.1999999999998</v>
      </c>
      <c r="M51" s="27">
        <f t="shared" si="31"/>
        <v>1657.6</v>
      </c>
      <c r="N51" s="27">
        <f t="shared" si="32"/>
        <v>1740</v>
      </c>
      <c r="O51" s="27"/>
      <c r="P51" s="23"/>
      <c r="R51" s="34">
        <f t="shared" ref="R51:R88" si="39">(J51*26)/12</f>
        <v>3104.3999999999996</v>
      </c>
      <c r="S51" s="27">
        <f t="shared" ref="S51:S88" si="40">(K51*26)/12</f>
        <v>3258.6666666666665</v>
      </c>
      <c r="T51" s="27">
        <f t="shared" ref="T51:T88" si="41">(L51*26)/12</f>
        <v>3421.6</v>
      </c>
      <c r="U51" s="27">
        <f t="shared" ref="U51:U88" si="42">(M51*26)/12</f>
        <v>3591.4666666666667</v>
      </c>
      <c r="V51" s="27">
        <f t="shared" ref="V51:V88" si="43">(N51*26)/12</f>
        <v>3770</v>
      </c>
      <c r="W51" s="27"/>
      <c r="X51" s="23"/>
      <c r="Z51" s="34">
        <f t="shared" ref="Z51:Z88" si="44">J51*26</f>
        <v>37252.799999999996</v>
      </c>
      <c r="AA51" s="27">
        <f t="shared" ref="AA51:AA88" si="45">K51*26</f>
        <v>39104</v>
      </c>
      <c r="AB51" s="27">
        <f t="shared" ref="AB51:AB88" si="46">L51*26</f>
        <v>41059.199999999997</v>
      </c>
      <c r="AC51" s="27">
        <f t="shared" ref="AC51:AC88" si="47">M51*26</f>
        <v>43097.599999999999</v>
      </c>
      <c r="AD51" s="27">
        <f t="shared" ref="AD51:AD88" si="48">N51*26</f>
        <v>45240</v>
      </c>
      <c r="AE51" s="37"/>
      <c r="AF51" s="50"/>
      <c r="AH51" s="52"/>
      <c r="AI51" s="52"/>
      <c r="AJ51" s="52"/>
      <c r="AK51" s="52"/>
      <c r="AL51" s="52"/>
    </row>
    <row r="52" spans="1:39" x14ac:dyDescent="0.25">
      <c r="A52" s="28" t="s">
        <v>34</v>
      </c>
      <c r="B52" s="39">
        <v>19.690000000000001</v>
      </c>
      <c r="C52" s="40">
        <v>20.68</v>
      </c>
      <c r="D52" s="41">
        <v>21.72</v>
      </c>
      <c r="E52" s="40">
        <v>22.81</v>
      </c>
      <c r="F52" s="41">
        <v>23.94</v>
      </c>
      <c r="G52" s="41"/>
      <c r="H52" s="23"/>
      <c r="J52" s="34">
        <f t="shared" si="28"/>
        <v>1575.2</v>
      </c>
      <c r="K52" s="27">
        <f t="shared" si="29"/>
        <v>1654.4</v>
      </c>
      <c r="L52" s="27">
        <f t="shared" si="30"/>
        <v>1737.6</v>
      </c>
      <c r="M52" s="27">
        <f t="shared" si="31"/>
        <v>1824.8</v>
      </c>
      <c r="N52" s="27">
        <f t="shared" si="32"/>
        <v>1915.2</v>
      </c>
      <c r="O52" s="27"/>
      <c r="P52" s="23"/>
      <c r="R52" s="34">
        <f t="shared" si="39"/>
        <v>3412.9333333333338</v>
      </c>
      <c r="S52" s="27">
        <f t="shared" si="40"/>
        <v>3584.5333333333333</v>
      </c>
      <c r="T52" s="27">
        <f t="shared" si="41"/>
        <v>3764.7999999999997</v>
      </c>
      <c r="U52" s="27">
        <f t="shared" si="42"/>
        <v>3953.7333333333331</v>
      </c>
      <c r="V52" s="27">
        <f t="shared" si="43"/>
        <v>4149.6000000000004</v>
      </c>
      <c r="W52" s="27"/>
      <c r="X52" s="23"/>
      <c r="Z52" s="34">
        <f t="shared" si="44"/>
        <v>40955.200000000004</v>
      </c>
      <c r="AA52" s="27">
        <f t="shared" si="45"/>
        <v>43014.400000000001</v>
      </c>
      <c r="AB52" s="27">
        <f t="shared" si="46"/>
        <v>45177.599999999999</v>
      </c>
      <c r="AC52" s="27">
        <f t="shared" si="47"/>
        <v>47444.799999999996</v>
      </c>
      <c r="AD52" s="27">
        <f t="shared" si="48"/>
        <v>49795.200000000004</v>
      </c>
      <c r="AE52" s="37"/>
      <c r="AF52" s="50"/>
      <c r="AH52" s="52"/>
      <c r="AI52" s="52"/>
      <c r="AJ52" s="52"/>
      <c r="AK52" s="52"/>
      <c r="AL52" s="52"/>
    </row>
    <row r="53" spans="1:39" x14ac:dyDescent="0.25">
      <c r="A53" s="28" t="s">
        <v>214</v>
      </c>
      <c r="B53" s="39">
        <v>18.989999999999998</v>
      </c>
      <c r="C53" s="40">
        <v>19.940000000000001</v>
      </c>
      <c r="D53" s="41">
        <v>20.92</v>
      </c>
      <c r="E53" s="40">
        <v>21.97</v>
      </c>
      <c r="F53" s="41">
        <v>23.07</v>
      </c>
      <c r="G53" s="41"/>
      <c r="H53" s="53">
        <v>26.75</v>
      </c>
      <c r="J53" s="34">
        <f t="shared" si="28"/>
        <v>1519.1999999999998</v>
      </c>
      <c r="K53" s="27">
        <f t="shared" si="29"/>
        <v>1595.2</v>
      </c>
      <c r="L53" s="27">
        <f t="shared" si="30"/>
        <v>1673.6000000000001</v>
      </c>
      <c r="M53" s="27">
        <f t="shared" si="31"/>
        <v>1757.6</v>
      </c>
      <c r="N53" s="27">
        <f t="shared" si="32"/>
        <v>1845.6</v>
      </c>
      <c r="O53" s="27"/>
      <c r="P53" s="54">
        <v>2140</v>
      </c>
      <c r="R53" s="34">
        <f t="shared" si="39"/>
        <v>3291.6</v>
      </c>
      <c r="S53" s="27">
        <f t="shared" si="40"/>
        <v>3456.2666666666669</v>
      </c>
      <c r="T53" s="27">
        <f t="shared" si="41"/>
        <v>3626.1333333333337</v>
      </c>
      <c r="U53" s="27">
        <f t="shared" si="42"/>
        <v>3808.1333333333332</v>
      </c>
      <c r="V53" s="27">
        <f t="shared" si="43"/>
        <v>3998.7999999999997</v>
      </c>
      <c r="W53" s="27"/>
      <c r="X53" s="55">
        <v>4636.666666666667</v>
      </c>
      <c r="Z53" s="34">
        <f t="shared" si="44"/>
        <v>39499.199999999997</v>
      </c>
      <c r="AA53" s="27">
        <f t="shared" si="45"/>
        <v>41475.200000000004</v>
      </c>
      <c r="AB53" s="27">
        <f t="shared" si="46"/>
        <v>43513.600000000006</v>
      </c>
      <c r="AC53" s="27">
        <f t="shared" si="47"/>
        <v>45697.599999999999</v>
      </c>
      <c r="AD53" s="27">
        <f t="shared" si="48"/>
        <v>47985.599999999999</v>
      </c>
      <c r="AE53" s="37"/>
      <c r="AF53" s="54">
        <v>55640</v>
      </c>
      <c r="AH53" s="52"/>
      <c r="AI53" s="52"/>
      <c r="AJ53" s="52"/>
      <c r="AK53" s="52"/>
      <c r="AL53" s="52"/>
    </row>
    <row r="54" spans="1:39" x14ac:dyDescent="0.25">
      <c r="A54" s="28" t="s">
        <v>36</v>
      </c>
      <c r="B54" s="39">
        <v>23.04</v>
      </c>
      <c r="C54" s="40">
        <v>24.2</v>
      </c>
      <c r="D54" s="41">
        <v>25.42</v>
      </c>
      <c r="E54" s="40">
        <v>26.68</v>
      </c>
      <c r="F54" s="41">
        <v>28.02</v>
      </c>
      <c r="G54" s="41"/>
      <c r="H54" s="23"/>
      <c r="J54" s="34">
        <f t="shared" si="28"/>
        <v>1843.1999999999998</v>
      </c>
      <c r="K54" s="27">
        <f t="shared" si="29"/>
        <v>1936</v>
      </c>
      <c r="L54" s="27">
        <f t="shared" si="30"/>
        <v>2033.6000000000001</v>
      </c>
      <c r="M54" s="27">
        <f t="shared" si="31"/>
        <v>2134.4</v>
      </c>
      <c r="N54" s="27">
        <f t="shared" si="32"/>
        <v>2241.6</v>
      </c>
      <c r="O54" s="27"/>
      <c r="P54" s="23"/>
      <c r="R54" s="34">
        <f t="shared" si="39"/>
        <v>3993.6</v>
      </c>
      <c r="S54" s="27">
        <f t="shared" si="40"/>
        <v>4194.666666666667</v>
      </c>
      <c r="T54" s="27">
        <f t="shared" si="41"/>
        <v>4406.1333333333341</v>
      </c>
      <c r="U54" s="27">
        <f t="shared" si="42"/>
        <v>4624.5333333333338</v>
      </c>
      <c r="V54" s="27">
        <f t="shared" si="43"/>
        <v>4856.8</v>
      </c>
      <c r="W54" s="27"/>
      <c r="X54" s="23"/>
      <c r="Z54" s="34">
        <f t="shared" si="44"/>
        <v>47923.199999999997</v>
      </c>
      <c r="AA54" s="27">
        <f t="shared" si="45"/>
        <v>50336</v>
      </c>
      <c r="AB54" s="27">
        <f t="shared" si="46"/>
        <v>52873.600000000006</v>
      </c>
      <c r="AC54" s="27">
        <f t="shared" si="47"/>
        <v>55494.400000000001</v>
      </c>
      <c r="AD54" s="27">
        <f t="shared" si="48"/>
        <v>58281.599999999999</v>
      </c>
      <c r="AE54" s="37"/>
      <c r="AF54" s="50"/>
      <c r="AH54" s="52"/>
      <c r="AI54" s="52"/>
      <c r="AJ54" s="52"/>
      <c r="AK54" s="52"/>
      <c r="AL54" s="52"/>
    </row>
    <row r="55" spans="1:39" x14ac:dyDescent="0.25">
      <c r="A55" s="28" t="s">
        <v>242</v>
      </c>
      <c r="B55" s="39">
        <v>19.39</v>
      </c>
      <c r="C55" s="40">
        <v>20.36</v>
      </c>
      <c r="D55" s="41">
        <v>21.38</v>
      </c>
      <c r="E55" s="40">
        <v>22.44</v>
      </c>
      <c r="F55" s="41">
        <v>23.57</v>
      </c>
      <c r="G55" s="41"/>
      <c r="H55" s="23"/>
      <c r="J55" s="34">
        <f t="shared" si="28"/>
        <v>1551.2</v>
      </c>
      <c r="K55" s="27">
        <f t="shared" si="29"/>
        <v>1628.8</v>
      </c>
      <c r="L55" s="27">
        <f t="shared" si="30"/>
        <v>1710.3999999999999</v>
      </c>
      <c r="M55" s="27">
        <f t="shared" si="31"/>
        <v>1795.2</v>
      </c>
      <c r="N55" s="27">
        <f t="shared" si="32"/>
        <v>1885.6</v>
      </c>
      <c r="O55" s="27"/>
      <c r="P55" s="23"/>
      <c r="R55" s="34">
        <f t="shared" si="39"/>
        <v>3360.9333333333338</v>
      </c>
      <c r="S55" s="27">
        <f t="shared" si="40"/>
        <v>3529.0666666666662</v>
      </c>
      <c r="T55" s="27">
        <f t="shared" si="41"/>
        <v>3705.8666666666663</v>
      </c>
      <c r="U55" s="27">
        <f t="shared" si="42"/>
        <v>3889.6000000000004</v>
      </c>
      <c r="V55" s="27">
        <f t="shared" si="43"/>
        <v>4085.4666666666667</v>
      </c>
      <c r="W55" s="27"/>
      <c r="X55" s="23"/>
      <c r="Z55" s="34">
        <f t="shared" si="44"/>
        <v>40331.200000000004</v>
      </c>
      <c r="AA55" s="27">
        <f t="shared" si="45"/>
        <v>42348.799999999996</v>
      </c>
      <c r="AB55" s="27">
        <f t="shared" si="46"/>
        <v>44470.399999999994</v>
      </c>
      <c r="AC55" s="27">
        <f t="shared" si="47"/>
        <v>46675.200000000004</v>
      </c>
      <c r="AD55" s="27">
        <f t="shared" si="48"/>
        <v>49025.599999999999</v>
      </c>
      <c r="AE55" s="37"/>
      <c r="AF55" s="50"/>
      <c r="AH55" s="52"/>
      <c r="AI55" s="52"/>
      <c r="AJ55" s="52"/>
      <c r="AK55" s="52"/>
      <c r="AL55" s="52"/>
    </row>
    <row r="56" spans="1:39" x14ac:dyDescent="0.25">
      <c r="A56" s="28" t="s">
        <v>263</v>
      </c>
      <c r="B56" s="39">
        <v>21.33</v>
      </c>
      <c r="C56" s="40">
        <v>22.4</v>
      </c>
      <c r="D56" s="41">
        <v>23.52</v>
      </c>
      <c r="E56" s="40">
        <v>24.68</v>
      </c>
      <c r="F56" s="41">
        <v>25.92</v>
      </c>
      <c r="G56" s="41"/>
      <c r="H56" s="23"/>
      <c r="J56" s="34">
        <f t="shared" si="28"/>
        <v>1706.3999999999999</v>
      </c>
      <c r="K56" s="27">
        <f t="shared" si="29"/>
        <v>1792</v>
      </c>
      <c r="L56" s="27">
        <f t="shared" si="30"/>
        <v>1881.6</v>
      </c>
      <c r="M56" s="27">
        <f t="shared" si="31"/>
        <v>1974.4</v>
      </c>
      <c r="N56" s="27">
        <f t="shared" si="32"/>
        <v>2073.6000000000004</v>
      </c>
      <c r="O56" s="27"/>
      <c r="P56" s="23"/>
      <c r="R56" s="34">
        <f t="shared" si="39"/>
        <v>3697.1999999999994</v>
      </c>
      <c r="S56" s="27">
        <f t="shared" si="40"/>
        <v>3882.6666666666665</v>
      </c>
      <c r="T56" s="27">
        <f t="shared" si="41"/>
        <v>4076.7999999999997</v>
      </c>
      <c r="U56" s="27">
        <f t="shared" si="42"/>
        <v>4277.8666666666668</v>
      </c>
      <c r="V56" s="27">
        <f t="shared" si="43"/>
        <v>4492.8</v>
      </c>
      <c r="W56" s="27"/>
      <c r="X56" s="23"/>
      <c r="Z56" s="34">
        <f t="shared" si="44"/>
        <v>44366.399999999994</v>
      </c>
      <c r="AA56" s="27">
        <f t="shared" si="45"/>
        <v>46592</v>
      </c>
      <c r="AB56" s="27">
        <f t="shared" si="46"/>
        <v>48921.599999999999</v>
      </c>
      <c r="AC56" s="27">
        <f t="shared" si="47"/>
        <v>51334.400000000001</v>
      </c>
      <c r="AD56" s="27">
        <f t="shared" si="48"/>
        <v>53913.600000000006</v>
      </c>
      <c r="AE56" s="37"/>
      <c r="AF56" s="50"/>
      <c r="AH56" s="52"/>
      <c r="AI56" s="52"/>
      <c r="AJ56" s="52"/>
      <c r="AK56" s="52"/>
      <c r="AL56" s="52"/>
    </row>
    <row r="57" spans="1:39" x14ac:dyDescent="0.25">
      <c r="A57" s="28" t="s">
        <v>38</v>
      </c>
      <c r="B57" s="39">
        <v>23.04</v>
      </c>
      <c r="C57" s="40">
        <v>24.2</v>
      </c>
      <c r="D57" s="41">
        <v>25.42</v>
      </c>
      <c r="E57" s="40">
        <v>26.68</v>
      </c>
      <c r="F57" s="41">
        <v>28.02</v>
      </c>
      <c r="G57" s="41"/>
      <c r="H57" s="23"/>
      <c r="J57" s="34">
        <f t="shared" si="28"/>
        <v>1843.1999999999998</v>
      </c>
      <c r="K57" s="27">
        <f t="shared" si="29"/>
        <v>1936</v>
      </c>
      <c r="L57" s="27">
        <f t="shared" si="30"/>
        <v>2033.6000000000001</v>
      </c>
      <c r="M57" s="27">
        <f t="shared" si="31"/>
        <v>2134.4</v>
      </c>
      <c r="N57" s="27">
        <f t="shared" si="32"/>
        <v>2241.6</v>
      </c>
      <c r="O57" s="27"/>
      <c r="P57" s="23"/>
      <c r="R57" s="34">
        <f t="shared" si="39"/>
        <v>3993.6</v>
      </c>
      <c r="S57" s="27">
        <f t="shared" si="40"/>
        <v>4194.666666666667</v>
      </c>
      <c r="T57" s="27">
        <f t="shared" si="41"/>
        <v>4406.1333333333341</v>
      </c>
      <c r="U57" s="27">
        <f t="shared" si="42"/>
        <v>4624.5333333333338</v>
      </c>
      <c r="V57" s="27">
        <f t="shared" si="43"/>
        <v>4856.8</v>
      </c>
      <c r="W57" s="27"/>
      <c r="X57" s="23"/>
      <c r="Z57" s="34">
        <f t="shared" si="44"/>
        <v>47923.199999999997</v>
      </c>
      <c r="AA57" s="27">
        <f t="shared" si="45"/>
        <v>50336</v>
      </c>
      <c r="AB57" s="27">
        <f t="shared" si="46"/>
        <v>52873.600000000006</v>
      </c>
      <c r="AC57" s="27">
        <f t="shared" si="47"/>
        <v>55494.400000000001</v>
      </c>
      <c r="AD57" s="27">
        <f t="shared" si="48"/>
        <v>58281.599999999999</v>
      </c>
      <c r="AE57" s="37"/>
      <c r="AF57" s="50"/>
      <c r="AH57" s="52"/>
      <c r="AI57" s="52"/>
      <c r="AJ57" s="52"/>
      <c r="AK57" s="52"/>
      <c r="AL57" s="52"/>
    </row>
    <row r="58" spans="1:39" x14ac:dyDescent="0.25">
      <c r="A58" s="28" t="s">
        <v>39</v>
      </c>
      <c r="B58" s="39">
        <v>23.3</v>
      </c>
      <c r="C58" s="40">
        <v>24.46</v>
      </c>
      <c r="D58" s="41">
        <v>25.69</v>
      </c>
      <c r="E58" s="40">
        <v>26.98</v>
      </c>
      <c r="F58" s="41">
        <v>28.32</v>
      </c>
      <c r="G58" s="41"/>
      <c r="H58" s="23"/>
      <c r="J58" s="34">
        <f t="shared" si="28"/>
        <v>1864</v>
      </c>
      <c r="K58" s="27">
        <f t="shared" si="29"/>
        <v>1956.8000000000002</v>
      </c>
      <c r="L58" s="27">
        <f t="shared" si="30"/>
        <v>2055.2000000000003</v>
      </c>
      <c r="M58" s="27">
        <f t="shared" si="31"/>
        <v>2158.4</v>
      </c>
      <c r="N58" s="27">
        <f t="shared" si="32"/>
        <v>2265.6</v>
      </c>
      <c r="O58" s="27"/>
      <c r="P58" s="23"/>
      <c r="R58" s="34">
        <f t="shared" si="39"/>
        <v>4038.6666666666665</v>
      </c>
      <c r="S58" s="27">
        <f t="shared" si="40"/>
        <v>4239.7333333333336</v>
      </c>
      <c r="T58" s="27">
        <f t="shared" si="41"/>
        <v>4452.9333333333334</v>
      </c>
      <c r="U58" s="27">
        <f t="shared" si="42"/>
        <v>4676.5333333333338</v>
      </c>
      <c r="V58" s="27">
        <f t="shared" si="43"/>
        <v>4908.8</v>
      </c>
      <c r="W58" s="27"/>
      <c r="X58" s="23"/>
      <c r="Z58" s="34">
        <f t="shared" si="44"/>
        <v>48464</v>
      </c>
      <c r="AA58" s="27">
        <f t="shared" si="45"/>
        <v>50876.800000000003</v>
      </c>
      <c r="AB58" s="27">
        <f t="shared" si="46"/>
        <v>53435.200000000004</v>
      </c>
      <c r="AC58" s="27">
        <f t="shared" si="47"/>
        <v>56118.400000000001</v>
      </c>
      <c r="AD58" s="27">
        <f t="shared" si="48"/>
        <v>58905.599999999999</v>
      </c>
      <c r="AE58" s="37"/>
      <c r="AF58" s="50"/>
      <c r="AH58" s="52"/>
      <c r="AI58" s="52"/>
      <c r="AJ58" s="52"/>
      <c r="AK58" s="52"/>
      <c r="AL58" s="52"/>
    </row>
    <row r="59" spans="1:39" x14ac:dyDescent="0.25">
      <c r="A59" s="28" t="s">
        <v>40</v>
      </c>
      <c r="B59" s="39">
        <v>25.61</v>
      </c>
      <c r="C59" s="40">
        <v>26.9</v>
      </c>
      <c r="D59" s="41">
        <v>28.25</v>
      </c>
      <c r="E59" s="40">
        <v>29.65</v>
      </c>
      <c r="F59" s="41">
        <v>31.14</v>
      </c>
      <c r="G59" s="41"/>
      <c r="H59" s="23"/>
      <c r="J59" s="34">
        <f t="shared" si="28"/>
        <v>2048.8000000000002</v>
      </c>
      <c r="K59" s="27">
        <f t="shared" si="29"/>
        <v>2152</v>
      </c>
      <c r="L59" s="27">
        <f t="shared" si="30"/>
        <v>2260</v>
      </c>
      <c r="M59" s="27">
        <f t="shared" si="31"/>
        <v>2372</v>
      </c>
      <c r="N59" s="27">
        <f t="shared" si="32"/>
        <v>2491.1999999999998</v>
      </c>
      <c r="O59" s="27"/>
      <c r="P59" s="23"/>
      <c r="R59" s="34">
        <f t="shared" si="39"/>
        <v>4439.0666666666666</v>
      </c>
      <c r="S59" s="27">
        <f t="shared" si="40"/>
        <v>4662.666666666667</v>
      </c>
      <c r="T59" s="27">
        <f t="shared" si="41"/>
        <v>4896.666666666667</v>
      </c>
      <c r="U59" s="27">
        <f t="shared" si="42"/>
        <v>5139.333333333333</v>
      </c>
      <c r="V59" s="27">
        <f t="shared" si="43"/>
        <v>5397.5999999999995</v>
      </c>
      <c r="W59" s="27"/>
      <c r="X59" s="23"/>
      <c r="Z59" s="34">
        <f t="shared" si="44"/>
        <v>53268.800000000003</v>
      </c>
      <c r="AA59" s="27">
        <f t="shared" si="45"/>
        <v>55952</v>
      </c>
      <c r="AB59" s="27">
        <f t="shared" si="46"/>
        <v>58760</v>
      </c>
      <c r="AC59" s="27">
        <f t="shared" si="47"/>
        <v>61672</v>
      </c>
      <c r="AD59" s="27">
        <f t="shared" si="48"/>
        <v>64771.199999999997</v>
      </c>
      <c r="AE59" s="37"/>
      <c r="AF59" s="50"/>
      <c r="AH59" s="52"/>
      <c r="AI59" s="52"/>
      <c r="AJ59" s="52"/>
      <c r="AK59" s="52"/>
      <c r="AL59" s="52"/>
    </row>
    <row r="60" spans="1:39" x14ac:dyDescent="0.25">
      <c r="A60" s="28" t="s">
        <v>41</v>
      </c>
      <c r="B60" s="39">
        <v>25.15</v>
      </c>
      <c r="C60" s="40">
        <v>26.39</v>
      </c>
      <c r="D60" s="41">
        <v>27.72</v>
      </c>
      <c r="E60" s="40">
        <v>29.11</v>
      </c>
      <c r="F60" s="41">
        <v>30.57</v>
      </c>
      <c r="G60" s="41"/>
      <c r="H60" s="23"/>
      <c r="J60" s="34">
        <f t="shared" si="28"/>
        <v>2012</v>
      </c>
      <c r="K60" s="27">
        <f t="shared" si="29"/>
        <v>2111.1999999999998</v>
      </c>
      <c r="L60" s="27">
        <f t="shared" si="30"/>
        <v>2217.6</v>
      </c>
      <c r="M60" s="27">
        <f t="shared" si="31"/>
        <v>2328.8000000000002</v>
      </c>
      <c r="N60" s="27">
        <f t="shared" si="32"/>
        <v>2445.6</v>
      </c>
      <c r="O60" s="27"/>
      <c r="P60" s="23"/>
      <c r="R60" s="34">
        <f t="shared" si="39"/>
        <v>4359.333333333333</v>
      </c>
      <c r="S60" s="27">
        <f t="shared" si="40"/>
        <v>4574.2666666666664</v>
      </c>
      <c r="T60" s="27">
        <f t="shared" si="41"/>
        <v>4804.8</v>
      </c>
      <c r="U60" s="27">
        <f t="shared" si="42"/>
        <v>5045.7333333333336</v>
      </c>
      <c r="V60" s="27">
        <f t="shared" si="43"/>
        <v>5298.8</v>
      </c>
      <c r="W60" s="27"/>
      <c r="X60" s="23"/>
      <c r="Z60" s="34">
        <f t="shared" si="44"/>
        <v>52312</v>
      </c>
      <c r="AA60" s="27">
        <f t="shared" si="45"/>
        <v>54891.199999999997</v>
      </c>
      <c r="AB60" s="27">
        <f t="shared" si="46"/>
        <v>57657.599999999999</v>
      </c>
      <c r="AC60" s="27">
        <f t="shared" si="47"/>
        <v>60548.800000000003</v>
      </c>
      <c r="AD60" s="27">
        <f t="shared" si="48"/>
        <v>63585.599999999999</v>
      </c>
      <c r="AE60" s="37"/>
      <c r="AF60" s="50"/>
      <c r="AH60" s="52"/>
      <c r="AI60" s="52"/>
      <c r="AJ60" s="52"/>
      <c r="AK60" s="52"/>
      <c r="AL60" s="52"/>
    </row>
    <row r="61" spans="1:39" x14ac:dyDescent="0.25">
      <c r="A61" s="28" t="s">
        <v>233</v>
      </c>
      <c r="B61" s="39">
        <v>25.33</v>
      </c>
      <c r="C61" s="40">
        <v>26.59</v>
      </c>
      <c r="D61" s="41">
        <v>27.93</v>
      </c>
      <c r="E61" s="40">
        <v>29.32</v>
      </c>
      <c r="F61" s="41">
        <v>30.78</v>
      </c>
      <c r="G61" s="41"/>
      <c r="H61" s="23"/>
      <c r="J61" s="34">
        <f t="shared" si="28"/>
        <v>2026.3999999999999</v>
      </c>
      <c r="K61" s="27">
        <f t="shared" si="29"/>
        <v>2127.1999999999998</v>
      </c>
      <c r="L61" s="27">
        <f t="shared" si="30"/>
        <v>2234.4</v>
      </c>
      <c r="M61" s="27">
        <f t="shared" si="31"/>
        <v>2345.6</v>
      </c>
      <c r="N61" s="27">
        <f t="shared" si="32"/>
        <v>2462.4</v>
      </c>
      <c r="O61" s="27"/>
      <c r="P61" s="23"/>
      <c r="R61" s="34">
        <f t="shared" si="39"/>
        <v>4390.5333333333328</v>
      </c>
      <c r="S61" s="27">
        <f t="shared" si="40"/>
        <v>4608.9333333333334</v>
      </c>
      <c r="T61" s="27">
        <f t="shared" si="41"/>
        <v>4841.2</v>
      </c>
      <c r="U61" s="27">
        <f t="shared" si="42"/>
        <v>5082.1333333333332</v>
      </c>
      <c r="V61" s="27">
        <f t="shared" si="43"/>
        <v>5335.2</v>
      </c>
      <c r="W61" s="27"/>
      <c r="X61" s="23"/>
      <c r="Z61" s="34">
        <f t="shared" si="44"/>
        <v>52686.399999999994</v>
      </c>
      <c r="AA61" s="27">
        <f t="shared" si="45"/>
        <v>55307.199999999997</v>
      </c>
      <c r="AB61" s="27">
        <f t="shared" si="46"/>
        <v>58094.400000000001</v>
      </c>
      <c r="AC61" s="27">
        <f t="shared" si="47"/>
        <v>60985.599999999999</v>
      </c>
      <c r="AD61" s="27">
        <f t="shared" si="48"/>
        <v>64022.400000000001</v>
      </c>
      <c r="AE61" s="37"/>
      <c r="AF61" s="50"/>
      <c r="AH61" s="52"/>
      <c r="AI61" s="52"/>
      <c r="AJ61" s="52"/>
      <c r="AK61" s="52"/>
      <c r="AL61" s="52"/>
    </row>
    <row r="62" spans="1:39" x14ac:dyDescent="0.25">
      <c r="A62" s="28" t="s">
        <v>264</v>
      </c>
      <c r="B62" s="39">
        <v>15</v>
      </c>
      <c r="C62" s="40">
        <v>15.75</v>
      </c>
      <c r="D62" s="41">
        <v>16.54</v>
      </c>
      <c r="E62" s="40">
        <v>17.36</v>
      </c>
      <c r="F62" s="41">
        <v>18.23</v>
      </c>
      <c r="G62" s="41"/>
      <c r="H62" s="23"/>
      <c r="J62" s="34">
        <f t="shared" si="28"/>
        <v>1200</v>
      </c>
      <c r="K62" s="27">
        <f t="shared" si="29"/>
        <v>1260</v>
      </c>
      <c r="L62" s="27">
        <f t="shared" si="30"/>
        <v>1323.1999999999998</v>
      </c>
      <c r="M62" s="27">
        <f t="shared" si="31"/>
        <v>1388.8</v>
      </c>
      <c r="N62" s="27">
        <f t="shared" si="32"/>
        <v>1458.4</v>
      </c>
      <c r="O62" s="27"/>
      <c r="P62" s="23"/>
      <c r="R62" s="34">
        <f t="shared" si="39"/>
        <v>2600</v>
      </c>
      <c r="S62" s="27">
        <f t="shared" si="40"/>
        <v>2730</v>
      </c>
      <c r="T62" s="27">
        <f t="shared" si="41"/>
        <v>2866.9333333333329</v>
      </c>
      <c r="U62" s="27">
        <f t="shared" si="42"/>
        <v>3009.0666666666662</v>
      </c>
      <c r="V62" s="27">
        <f t="shared" si="43"/>
        <v>3159.8666666666668</v>
      </c>
      <c r="W62" s="27"/>
      <c r="X62" s="23"/>
      <c r="Z62" s="34">
        <f t="shared" si="44"/>
        <v>31200</v>
      </c>
      <c r="AA62" s="27">
        <f t="shared" si="45"/>
        <v>32760</v>
      </c>
      <c r="AB62" s="27">
        <f t="shared" si="46"/>
        <v>34403.199999999997</v>
      </c>
      <c r="AC62" s="27">
        <f t="shared" si="47"/>
        <v>36108.799999999996</v>
      </c>
      <c r="AD62" s="27">
        <f t="shared" si="48"/>
        <v>37918.400000000001</v>
      </c>
      <c r="AE62" s="37"/>
      <c r="AF62" s="50"/>
      <c r="AH62" s="52"/>
      <c r="AI62" s="52"/>
      <c r="AJ62" s="52"/>
      <c r="AK62" s="52"/>
      <c r="AL62" s="52"/>
    </row>
    <row r="63" spans="1:39" x14ac:dyDescent="0.25">
      <c r="A63" s="28" t="s">
        <v>43</v>
      </c>
      <c r="B63" s="39">
        <v>19.11</v>
      </c>
      <c r="C63" s="40">
        <v>20.079999999999998</v>
      </c>
      <c r="D63" s="41">
        <v>21.09</v>
      </c>
      <c r="E63" s="40">
        <v>22.14</v>
      </c>
      <c r="F63" s="41">
        <v>23.24</v>
      </c>
      <c r="G63" s="41"/>
      <c r="H63" s="23"/>
      <c r="J63" s="34">
        <f t="shared" si="28"/>
        <v>1528.8</v>
      </c>
      <c r="K63" s="27">
        <f t="shared" si="29"/>
        <v>1606.3999999999999</v>
      </c>
      <c r="L63" s="27">
        <f t="shared" si="30"/>
        <v>1687.2</v>
      </c>
      <c r="M63" s="27">
        <f t="shared" si="31"/>
        <v>1771.2</v>
      </c>
      <c r="N63" s="27">
        <f t="shared" si="32"/>
        <v>1859.1999999999998</v>
      </c>
      <c r="O63" s="27"/>
      <c r="P63" s="23"/>
      <c r="R63" s="34">
        <f t="shared" si="39"/>
        <v>3312.3999999999996</v>
      </c>
      <c r="S63" s="27">
        <f t="shared" si="40"/>
        <v>3480.5333333333328</v>
      </c>
      <c r="T63" s="27">
        <f t="shared" si="41"/>
        <v>3655.6000000000004</v>
      </c>
      <c r="U63" s="27">
        <f t="shared" si="42"/>
        <v>3837.6000000000004</v>
      </c>
      <c r="V63" s="27">
        <f t="shared" si="43"/>
        <v>4028.2666666666664</v>
      </c>
      <c r="W63" s="27"/>
      <c r="X63" s="23"/>
      <c r="Z63" s="34">
        <f t="shared" si="44"/>
        <v>39748.799999999996</v>
      </c>
      <c r="AA63" s="27">
        <f t="shared" si="45"/>
        <v>41766.399999999994</v>
      </c>
      <c r="AB63" s="27">
        <f t="shared" si="46"/>
        <v>43867.200000000004</v>
      </c>
      <c r="AC63" s="27">
        <f t="shared" si="47"/>
        <v>46051.200000000004</v>
      </c>
      <c r="AD63" s="27">
        <f t="shared" si="48"/>
        <v>48339.199999999997</v>
      </c>
      <c r="AE63" s="37"/>
      <c r="AF63" s="50"/>
      <c r="AH63" s="52"/>
      <c r="AI63" s="52"/>
      <c r="AJ63" s="52"/>
      <c r="AK63" s="52"/>
      <c r="AL63" s="52"/>
    </row>
    <row r="64" spans="1:39" x14ac:dyDescent="0.25">
      <c r="A64" s="28" t="s">
        <v>44</v>
      </c>
      <c r="B64" s="39">
        <v>21.05</v>
      </c>
      <c r="C64" s="40">
        <v>22.1</v>
      </c>
      <c r="D64" s="41">
        <v>23.2</v>
      </c>
      <c r="E64" s="40">
        <v>24.37</v>
      </c>
      <c r="F64" s="41">
        <v>25.57</v>
      </c>
      <c r="G64" s="41"/>
      <c r="H64" s="23"/>
      <c r="J64" s="34">
        <f t="shared" si="28"/>
        <v>1684</v>
      </c>
      <c r="K64" s="27">
        <f t="shared" si="29"/>
        <v>1768</v>
      </c>
      <c r="L64" s="27">
        <f t="shared" si="30"/>
        <v>1856</v>
      </c>
      <c r="M64" s="27">
        <f t="shared" si="31"/>
        <v>1949.6000000000001</v>
      </c>
      <c r="N64" s="27">
        <f t="shared" si="32"/>
        <v>2045.6</v>
      </c>
      <c r="O64" s="27"/>
      <c r="P64" s="23"/>
      <c r="R64" s="34">
        <f t="shared" si="39"/>
        <v>3648.6666666666665</v>
      </c>
      <c r="S64" s="27">
        <f t="shared" si="40"/>
        <v>3830.6666666666665</v>
      </c>
      <c r="T64" s="27">
        <f t="shared" si="41"/>
        <v>4021.3333333333335</v>
      </c>
      <c r="U64" s="27">
        <f t="shared" si="42"/>
        <v>4224.1333333333341</v>
      </c>
      <c r="V64" s="27">
        <f t="shared" si="43"/>
        <v>4432.1333333333332</v>
      </c>
      <c r="W64" s="27"/>
      <c r="X64" s="23"/>
      <c r="Z64" s="34">
        <f t="shared" si="44"/>
        <v>43784</v>
      </c>
      <c r="AA64" s="27">
        <f t="shared" si="45"/>
        <v>45968</v>
      </c>
      <c r="AB64" s="27">
        <f t="shared" si="46"/>
        <v>48256</v>
      </c>
      <c r="AC64" s="27">
        <f t="shared" si="47"/>
        <v>50689.600000000006</v>
      </c>
      <c r="AD64" s="27">
        <f t="shared" si="48"/>
        <v>53185.599999999999</v>
      </c>
      <c r="AE64" s="37"/>
      <c r="AF64" s="50"/>
      <c r="AH64" s="52"/>
      <c r="AI64" s="52"/>
      <c r="AJ64" s="52"/>
      <c r="AK64" s="52"/>
      <c r="AL64" s="52"/>
    </row>
    <row r="65" spans="1:38" x14ac:dyDescent="0.25">
      <c r="A65" s="28" t="s">
        <v>45</v>
      </c>
      <c r="B65" s="39">
        <v>19.739999999999998</v>
      </c>
      <c r="C65" s="40">
        <v>20.72</v>
      </c>
      <c r="D65" s="41">
        <v>21.75</v>
      </c>
      <c r="E65" s="40">
        <v>22.85</v>
      </c>
      <c r="F65" s="41">
        <v>23.98</v>
      </c>
      <c r="G65" s="41"/>
      <c r="H65" s="23"/>
      <c r="J65" s="34">
        <f t="shared" si="28"/>
        <v>1579.1999999999998</v>
      </c>
      <c r="K65" s="27">
        <f t="shared" si="29"/>
        <v>1657.6</v>
      </c>
      <c r="L65" s="27">
        <f t="shared" si="30"/>
        <v>1740</v>
      </c>
      <c r="M65" s="27">
        <f t="shared" si="31"/>
        <v>1828</v>
      </c>
      <c r="N65" s="27">
        <f t="shared" si="32"/>
        <v>1918.4</v>
      </c>
      <c r="O65" s="27"/>
      <c r="P65" s="23"/>
      <c r="R65" s="34">
        <f t="shared" si="39"/>
        <v>3421.6</v>
      </c>
      <c r="S65" s="27">
        <f t="shared" si="40"/>
        <v>3591.4666666666667</v>
      </c>
      <c r="T65" s="27">
        <f t="shared" si="41"/>
        <v>3770</v>
      </c>
      <c r="U65" s="27">
        <f t="shared" si="42"/>
        <v>3960.6666666666665</v>
      </c>
      <c r="V65" s="27">
        <f t="shared" si="43"/>
        <v>4156.5333333333338</v>
      </c>
      <c r="W65" s="27"/>
      <c r="X65" s="23"/>
      <c r="Z65" s="34">
        <f t="shared" si="44"/>
        <v>41059.199999999997</v>
      </c>
      <c r="AA65" s="27">
        <f t="shared" si="45"/>
        <v>43097.599999999999</v>
      </c>
      <c r="AB65" s="27">
        <f t="shared" si="46"/>
        <v>45240</v>
      </c>
      <c r="AC65" s="27">
        <f t="shared" si="47"/>
        <v>47528</v>
      </c>
      <c r="AD65" s="27">
        <f t="shared" si="48"/>
        <v>49878.400000000001</v>
      </c>
      <c r="AE65" s="37"/>
      <c r="AF65" s="50"/>
      <c r="AH65" s="52"/>
      <c r="AI65" s="52"/>
      <c r="AJ65" s="52"/>
      <c r="AK65" s="52"/>
      <c r="AL65" s="52"/>
    </row>
    <row r="66" spans="1:38" x14ac:dyDescent="0.25">
      <c r="A66" s="28" t="s">
        <v>273</v>
      </c>
      <c r="B66" s="39">
        <v>33.17</v>
      </c>
      <c r="C66" s="40">
        <v>34.83</v>
      </c>
      <c r="D66" s="41">
        <v>36.57</v>
      </c>
      <c r="E66" s="40">
        <v>38.4</v>
      </c>
      <c r="F66" s="41">
        <v>40.32</v>
      </c>
      <c r="G66" s="41"/>
      <c r="H66" s="23"/>
      <c r="J66" s="34">
        <f t="shared" si="28"/>
        <v>2653.6000000000004</v>
      </c>
      <c r="K66" s="27">
        <f t="shared" si="29"/>
        <v>2786.3999999999996</v>
      </c>
      <c r="L66" s="27">
        <f t="shared" si="30"/>
        <v>2925.6</v>
      </c>
      <c r="M66" s="27">
        <f t="shared" si="31"/>
        <v>3072</v>
      </c>
      <c r="N66" s="27">
        <f t="shared" si="32"/>
        <v>3225.6</v>
      </c>
      <c r="O66" s="27"/>
      <c r="P66" s="23"/>
      <c r="R66" s="34">
        <f t="shared" si="39"/>
        <v>5749.4666666666672</v>
      </c>
      <c r="S66" s="27">
        <f t="shared" si="40"/>
        <v>6037.2</v>
      </c>
      <c r="T66" s="27">
        <f t="shared" si="41"/>
        <v>6338.7999999999993</v>
      </c>
      <c r="U66" s="27">
        <f t="shared" si="42"/>
        <v>6656</v>
      </c>
      <c r="V66" s="27">
        <f t="shared" si="43"/>
        <v>6988.7999999999993</v>
      </c>
      <c r="W66" s="27"/>
      <c r="X66" s="23"/>
      <c r="Z66" s="34">
        <f t="shared" si="44"/>
        <v>68993.600000000006</v>
      </c>
      <c r="AA66" s="27">
        <f t="shared" si="45"/>
        <v>72446.399999999994</v>
      </c>
      <c r="AB66" s="27">
        <f t="shared" si="46"/>
        <v>76065.599999999991</v>
      </c>
      <c r="AC66" s="27">
        <f t="shared" si="47"/>
        <v>79872</v>
      </c>
      <c r="AD66" s="27">
        <f t="shared" si="48"/>
        <v>83865.599999999991</v>
      </c>
      <c r="AE66" s="37"/>
      <c r="AF66" s="50"/>
      <c r="AH66" s="52"/>
      <c r="AI66" s="52"/>
      <c r="AJ66" s="52"/>
      <c r="AK66" s="52"/>
      <c r="AL66" s="52"/>
    </row>
    <row r="67" spans="1:38" x14ac:dyDescent="0.25">
      <c r="A67" s="28" t="s">
        <v>46</v>
      </c>
      <c r="B67" s="39">
        <v>21.7</v>
      </c>
      <c r="C67" s="40">
        <v>22.78</v>
      </c>
      <c r="D67" s="41">
        <v>23.93</v>
      </c>
      <c r="E67" s="40">
        <v>25.12</v>
      </c>
      <c r="F67" s="41">
        <v>26.37</v>
      </c>
      <c r="G67" s="41"/>
      <c r="H67" s="23"/>
      <c r="J67" s="34">
        <f t="shared" si="28"/>
        <v>1736</v>
      </c>
      <c r="K67" s="27">
        <f t="shared" si="29"/>
        <v>1822.4</v>
      </c>
      <c r="L67" s="27">
        <f t="shared" si="30"/>
        <v>1914.4</v>
      </c>
      <c r="M67" s="27">
        <f t="shared" si="31"/>
        <v>2009.6000000000001</v>
      </c>
      <c r="N67" s="27">
        <f t="shared" si="32"/>
        <v>2109.6</v>
      </c>
      <c r="O67" s="27"/>
      <c r="P67" s="23"/>
      <c r="R67" s="34">
        <f t="shared" si="39"/>
        <v>3761.3333333333335</v>
      </c>
      <c r="S67" s="27">
        <f t="shared" si="40"/>
        <v>3948.5333333333333</v>
      </c>
      <c r="T67" s="27">
        <f t="shared" si="41"/>
        <v>4147.8666666666668</v>
      </c>
      <c r="U67" s="27">
        <f t="shared" si="42"/>
        <v>4354.1333333333341</v>
      </c>
      <c r="V67" s="27">
        <f t="shared" si="43"/>
        <v>4570.8</v>
      </c>
      <c r="W67" s="27"/>
      <c r="X67" s="23"/>
      <c r="Z67" s="34">
        <f t="shared" si="44"/>
        <v>45136</v>
      </c>
      <c r="AA67" s="27">
        <f t="shared" si="45"/>
        <v>47382.400000000001</v>
      </c>
      <c r="AB67" s="27">
        <f t="shared" si="46"/>
        <v>49774.400000000001</v>
      </c>
      <c r="AC67" s="27">
        <f t="shared" si="47"/>
        <v>52249.600000000006</v>
      </c>
      <c r="AD67" s="27">
        <f t="shared" si="48"/>
        <v>54849.599999999999</v>
      </c>
      <c r="AE67" s="37"/>
      <c r="AF67" s="50"/>
      <c r="AH67" s="52"/>
      <c r="AI67" s="52"/>
      <c r="AJ67" s="52"/>
      <c r="AK67" s="52"/>
      <c r="AL67" s="52"/>
    </row>
    <row r="68" spans="1:38" x14ac:dyDescent="0.25">
      <c r="A68" s="28" t="s">
        <v>47</v>
      </c>
      <c r="B68" s="39">
        <v>23.69</v>
      </c>
      <c r="C68" s="40">
        <v>24.87</v>
      </c>
      <c r="D68" s="41">
        <v>26.11</v>
      </c>
      <c r="E68" s="40">
        <v>27.41</v>
      </c>
      <c r="F68" s="41">
        <v>28.79</v>
      </c>
      <c r="G68" s="41"/>
      <c r="H68" s="23"/>
      <c r="J68" s="34">
        <f t="shared" si="28"/>
        <v>1895.2</v>
      </c>
      <c r="K68" s="27">
        <f t="shared" si="29"/>
        <v>1989.6000000000001</v>
      </c>
      <c r="L68" s="27">
        <f t="shared" si="30"/>
        <v>2088.8000000000002</v>
      </c>
      <c r="M68" s="27">
        <f t="shared" si="31"/>
        <v>2192.8000000000002</v>
      </c>
      <c r="N68" s="27">
        <f t="shared" si="32"/>
        <v>2303.1999999999998</v>
      </c>
      <c r="O68" s="27"/>
      <c r="P68" s="23"/>
      <c r="R68" s="34">
        <f t="shared" si="39"/>
        <v>4106.2666666666673</v>
      </c>
      <c r="S68" s="27">
        <f t="shared" si="40"/>
        <v>4310.8</v>
      </c>
      <c r="T68" s="27">
        <f t="shared" si="41"/>
        <v>4525.7333333333336</v>
      </c>
      <c r="U68" s="27">
        <f t="shared" si="42"/>
        <v>4751.0666666666666</v>
      </c>
      <c r="V68" s="27">
        <f t="shared" si="43"/>
        <v>4990.2666666666664</v>
      </c>
      <c r="W68" s="27"/>
      <c r="X68" s="23"/>
      <c r="Z68" s="34">
        <f t="shared" si="44"/>
        <v>49275.200000000004</v>
      </c>
      <c r="AA68" s="27">
        <f t="shared" si="45"/>
        <v>51729.600000000006</v>
      </c>
      <c r="AB68" s="27">
        <f t="shared" si="46"/>
        <v>54308.800000000003</v>
      </c>
      <c r="AC68" s="27">
        <f t="shared" si="47"/>
        <v>57012.800000000003</v>
      </c>
      <c r="AD68" s="27">
        <f t="shared" si="48"/>
        <v>59883.199999999997</v>
      </c>
      <c r="AE68" s="37"/>
      <c r="AF68" s="50"/>
      <c r="AH68" s="52"/>
      <c r="AI68" s="52"/>
      <c r="AJ68" s="52"/>
      <c r="AK68" s="52"/>
      <c r="AL68" s="52"/>
    </row>
    <row r="69" spans="1:38" x14ac:dyDescent="0.25">
      <c r="A69" s="28" t="s">
        <v>48</v>
      </c>
      <c r="B69" s="39">
        <v>12.45</v>
      </c>
      <c r="C69" s="40">
        <v>13.1</v>
      </c>
      <c r="D69" s="41">
        <v>13.75</v>
      </c>
      <c r="E69" s="40">
        <v>14.43</v>
      </c>
      <c r="F69" s="41">
        <v>15.16</v>
      </c>
      <c r="G69" s="41"/>
      <c r="H69" s="23"/>
      <c r="J69" s="34">
        <f t="shared" si="28"/>
        <v>996</v>
      </c>
      <c r="K69" s="27">
        <f t="shared" si="29"/>
        <v>1048</v>
      </c>
      <c r="L69" s="27">
        <f t="shared" si="30"/>
        <v>1100</v>
      </c>
      <c r="M69" s="27">
        <f t="shared" si="31"/>
        <v>1154.4000000000001</v>
      </c>
      <c r="N69" s="27">
        <f t="shared" si="32"/>
        <v>1212.8</v>
      </c>
      <c r="O69" s="27"/>
      <c r="P69" s="23"/>
      <c r="R69" s="34">
        <f t="shared" si="39"/>
        <v>2158</v>
      </c>
      <c r="S69" s="27">
        <f t="shared" si="40"/>
        <v>2270.6666666666665</v>
      </c>
      <c r="T69" s="27">
        <f t="shared" si="41"/>
        <v>2383.3333333333335</v>
      </c>
      <c r="U69" s="27">
        <f t="shared" si="42"/>
        <v>2501.2000000000003</v>
      </c>
      <c r="V69" s="27">
        <f t="shared" si="43"/>
        <v>2627.7333333333331</v>
      </c>
      <c r="W69" s="27"/>
      <c r="X69" s="23"/>
      <c r="Z69" s="34">
        <f t="shared" si="44"/>
        <v>25896</v>
      </c>
      <c r="AA69" s="27">
        <f t="shared" si="45"/>
        <v>27248</v>
      </c>
      <c r="AB69" s="27">
        <f t="shared" si="46"/>
        <v>28600</v>
      </c>
      <c r="AC69" s="27">
        <f t="shared" si="47"/>
        <v>30014.400000000001</v>
      </c>
      <c r="AD69" s="27">
        <f t="shared" si="48"/>
        <v>31532.799999999999</v>
      </c>
      <c r="AE69" s="37"/>
      <c r="AF69" s="50"/>
      <c r="AH69" s="52"/>
      <c r="AI69" s="52"/>
      <c r="AJ69" s="52"/>
      <c r="AK69" s="52"/>
      <c r="AL69" s="52"/>
    </row>
    <row r="70" spans="1:38" x14ac:dyDescent="0.25">
      <c r="A70" s="28" t="s">
        <v>49</v>
      </c>
      <c r="B70" s="39">
        <v>16.97</v>
      </c>
      <c r="C70" s="40">
        <v>17.809999999999999</v>
      </c>
      <c r="D70" s="41">
        <v>18.690000000000001</v>
      </c>
      <c r="E70" s="40">
        <v>19.63</v>
      </c>
      <c r="F70" s="41">
        <v>20.62</v>
      </c>
      <c r="G70" s="41"/>
      <c r="H70" s="23"/>
      <c r="J70" s="34">
        <f t="shared" si="28"/>
        <v>1357.6</v>
      </c>
      <c r="K70" s="27">
        <f t="shared" si="29"/>
        <v>1424.8</v>
      </c>
      <c r="L70" s="27">
        <f t="shared" si="30"/>
        <v>1495.2</v>
      </c>
      <c r="M70" s="27">
        <f t="shared" si="31"/>
        <v>1570.3999999999999</v>
      </c>
      <c r="N70" s="27">
        <f t="shared" si="32"/>
        <v>1649.6000000000001</v>
      </c>
      <c r="O70" s="27"/>
      <c r="P70" s="23"/>
      <c r="R70" s="34">
        <f t="shared" si="39"/>
        <v>2941.4666666666667</v>
      </c>
      <c r="S70" s="27">
        <f t="shared" si="40"/>
        <v>3087.0666666666662</v>
      </c>
      <c r="T70" s="27">
        <f t="shared" si="41"/>
        <v>3239.6000000000004</v>
      </c>
      <c r="U70" s="27">
        <f t="shared" si="42"/>
        <v>3402.5333333333328</v>
      </c>
      <c r="V70" s="27">
        <f t="shared" si="43"/>
        <v>3574.1333333333337</v>
      </c>
      <c r="W70" s="27"/>
      <c r="X70" s="23"/>
      <c r="Z70" s="34">
        <f t="shared" si="44"/>
        <v>35297.599999999999</v>
      </c>
      <c r="AA70" s="27">
        <f t="shared" si="45"/>
        <v>37044.799999999996</v>
      </c>
      <c r="AB70" s="27">
        <f t="shared" si="46"/>
        <v>38875.200000000004</v>
      </c>
      <c r="AC70" s="27">
        <f t="shared" si="47"/>
        <v>40830.399999999994</v>
      </c>
      <c r="AD70" s="27">
        <f t="shared" si="48"/>
        <v>42889.600000000006</v>
      </c>
      <c r="AE70" s="37"/>
      <c r="AF70" s="50"/>
      <c r="AH70" s="52"/>
      <c r="AI70" s="52"/>
      <c r="AJ70" s="52"/>
      <c r="AK70" s="52"/>
      <c r="AL70" s="52"/>
    </row>
    <row r="71" spans="1:38" x14ac:dyDescent="0.25">
      <c r="A71" s="28" t="s">
        <v>50</v>
      </c>
      <c r="B71" s="39">
        <v>18.89</v>
      </c>
      <c r="C71" s="40">
        <v>19.829999999999998</v>
      </c>
      <c r="D71" s="41">
        <v>20.82</v>
      </c>
      <c r="E71" s="40">
        <v>21.87</v>
      </c>
      <c r="F71" s="41">
        <v>22.95</v>
      </c>
      <c r="G71" s="41"/>
      <c r="H71" s="23"/>
      <c r="J71" s="34">
        <f t="shared" si="28"/>
        <v>1511.2</v>
      </c>
      <c r="K71" s="27">
        <f t="shared" si="29"/>
        <v>1586.3999999999999</v>
      </c>
      <c r="L71" s="27">
        <f t="shared" si="30"/>
        <v>1665.6</v>
      </c>
      <c r="M71" s="27">
        <f t="shared" si="31"/>
        <v>1749.6000000000001</v>
      </c>
      <c r="N71" s="27">
        <f t="shared" si="32"/>
        <v>1836</v>
      </c>
      <c r="O71" s="27"/>
      <c r="P71" s="23"/>
      <c r="R71" s="34">
        <f t="shared" si="39"/>
        <v>3274.2666666666669</v>
      </c>
      <c r="S71" s="27">
        <f t="shared" si="40"/>
        <v>3437.1999999999994</v>
      </c>
      <c r="T71" s="27">
        <f t="shared" si="41"/>
        <v>3608.7999999999997</v>
      </c>
      <c r="U71" s="27">
        <f t="shared" si="42"/>
        <v>3790.8000000000006</v>
      </c>
      <c r="V71" s="27">
        <f t="shared" si="43"/>
        <v>3978</v>
      </c>
      <c r="W71" s="27"/>
      <c r="X71" s="23"/>
      <c r="Z71" s="34">
        <f t="shared" si="44"/>
        <v>39291.200000000004</v>
      </c>
      <c r="AA71" s="27">
        <f t="shared" si="45"/>
        <v>41246.399999999994</v>
      </c>
      <c r="AB71" s="27">
        <f t="shared" si="46"/>
        <v>43305.599999999999</v>
      </c>
      <c r="AC71" s="27">
        <f t="shared" si="47"/>
        <v>45489.600000000006</v>
      </c>
      <c r="AD71" s="27">
        <f t="shared" si="48"/>
        <v>47736</v>
      </c>
      <c r="AE71" s="37"/>
      <c r="AF71" s="50"/>
      <c r="AH71" s="52"/>
      <c r="AI71" s="52"/>
      <c r="AJ71" s="52"/>
      <c r="AK71" s="52"/>
      <c r="AL71" s="52"/>
    </row>
    <row r="72" spans="1:38" x14ac:dyDescent="0.25">
      <c r="A72" s="28" t="s">
        <v>51</v>
      </c>
      <c r="B72" s="39">
        <v>22.13</v>
      </c>
      <c r="C72" s="40">
        <v>23.23</v>
      </c>
      <c r="D72" s="41">
        <v>24.39</v>
      </c>
      <c r="E72" s="40">
        <v>25.6</v>
      </c>
      <c r="F72" s="41">
        <v>26.89</v>
      </c>
      <c r="G72" s="41"/>
      <c r="H72" s="23"/>
      <c r="J72" s="34">
        <f t="shared" si="28"/>
        <v>1770.3999999999999</v>
      </c>
      <c r="K72" s="27">
        <f t="shared" si="29"/>
        <v>1858.4</v>
      </c>
      <c r="L72" s="27">
        <f t="shared" si="30"/>
        <v>1951.2</v>
      </c>
      <c r="M72" s="27">
        <f t="shared" si="31"/>
        <v>2048</v>
      </c>
      <c r="N72" s="27">
        <f t="shared" si="32"/>
        <v>2151.1999999999998</v>
      </c>
      <c r="O72" s="27"/>
      <c r="P72" s="23"/>
      <c r="R72" s="34">
        <f t="shared" si="39"/>
        <v>3835.8666666666663</v>
      </c>
      <c r="S72" s="27">
        <f t="shared" si="40"/>
        <v>4026.5333333333333</v>
      </c>
      <c r="T72" s="27">
        <f t="shared" si="41"/>
        <v>4227.6000000000004</v>
      </c>
      <c r="U72" s="27">
        <f t="shared" si="42"/>
        <v>4437.333333333333</v>
      </c>
      <c r="V72" s="27">
        <f t="shared" si="43"/>
        <v>4660.9333333333334</v>
      </c>
      <c r="W72" s="27"/>
      <c r="X72" s="23"/>
      <c r="Z72" s="34">
        <f t="shared" si="44"/>
        <v>46030.399999999994</v>
      </c>
      <c r="AA72" s="27">
        <f t="shared" si="45"/>
        <v>48318.400000000001</v>
      </c>
      <c r="AB72" s="27">
        <f t="shared" si="46"/>
        <v>50731.200000000004</v>
      </c>
      <c r="AC72" s="27">
        <f t="shared" si="47"/>
        <v>53248</v>
      </c>
      <c r="AD72" s="27">
        <f t="shared" si="48"/>
        <v>55931.199999999997</v>
      </c>
      <c r="AE72" s="37"/>
      <c r="AF72" s="50"/>
      <c r="AH72" s="52"/>
      <c r="AI72" s="52"/>
      <c r="AJ72" s="52"/>
      <c r="AK72" s="52"/>
      <c r="AL72" s="52"/>
    </row>
    <row r="73" spans="1:38" x14ac:dyDescent="0.25">
      <c r="A73" s="28" t="s">
        <v>52</v>
      </c>
      <c r="B73" s="39">
        <v>17.61</v>
      </c>
      <c r="C73" s="40">
        <v>18.510000000000002</v>
      </c>
      <c r="D73" s="41">
        <v>19.420000000000002</v>
      </c>
      <c r="E73" s="40">
        <v>20.39</v>
      </c>
      <c r="F73" s="41">
        <v>21.42</v>
      </c>
      <c r="G73" s="41"/>
      <c r="H73" s="23"/>
      <c r="J73" s="34">
        <f t="shared" si="28"/>
        <v>1408.8</v>
      </c>
      <c r="K73" s="27">
        <f t="shared" si="29"/>
        <v>1480.8000000000002</v>
      </c>
      <c r="L73" s="27">
        <f t="shared" si="30"/>
        <v>1553.6000000000001</v>
      </c>
      <c r="M73" s="27">
        <f t="shared" si="31"/>
        <v>1631.2</v>
      </c>
      <c r="N73" s="27">
        <f t="shared" si="32"/>
        <v>1713.6000000000001</v>
      </c>
      <c r="O73" s="27"/>
      <c r="P73" s="23"/>
      <c r="R73" s="34">
        <f t="shared" si="39"/>
        <v>3052.3999999999996</v>
      </c>
      <c r="S73" s="27">
        <f t="shared" si="40"/>
        <v>3208.4</v>
      </c>
      <c r="T73" s="27">
        <f t="shared" si="41"/>
        <v>3366.1333333333337</v>
      </c>
      <c r="U73" s="27">
        <f t="shared" si="42"/>
        <v>3534.2666666666669</v>
      </c>
      <c r="V73" s="27">
        <f t="shared" si="43"/>
        <v>3712.8000000000006</v>
      </c>
      <c r="W73" s="27"/>
      <c r="X73" s="23"/>
      <c r="Z73" s="34">
        <f t="shared" si="44"/>
        <v>36628.799999999996</v>
      </c>
      <c r="AA73" s="27">
        <f t="shared" si="45"/>
        <v>38500.800000000003</v>
      </c>
      <c r="AB73" s="27">
        <f t="shared" si="46"/>
        <v>40393.600000000006</v>
      </c>
      <c r="AC73" s="27">
        <f t="shared" si="47"/>
        <v>42411.200000000004</v>
      </c>
      <c r="AD73" s="27">
        <f t="shared" si="48"/>
        <v>44553.600000000006</v>
      </c>
      <c r="AE73" s="37"/>
      <c r="AF73" s="50"/>
      <c r="AH73" s="52"/>
      <c r="AI73" s="52"/>
      <c r="AJ73" s="52"/>
      <c r="AK73" s="52"/>
      <c r="AL73" s="52"/>
    </row>
    <row r="74" spans="1:38" x14ac:dyDescent="0.25">
      <c r="A74" s="28" t="s">
        <v>265</v>
      </c>
      <c r="B74" s="39">
        <v>26.11</v>
      </c>
      <c r="C74" s="40">
        <v>27.41</v>
      </c>
      <c r="D74" s="41">
        <v>28.79</v>
      </c>
      <c r="E74" s="40">
        <v>30.22</v>
      </c>
      <c r="F74" s="41">
        <v>31.74</v>
      </c>
      <c r="G74" s="41"/>
      <c r="H74" s="56"/>
      <c r="J74" s="34">
        <f t="shared" si="28"/>
        <v>2088.8000000000002</v>
      </c>
      <c r="K74" s="27">
        <f t="shared" si="29"/>
        <v>2192.8000000000002</v>
      </c>
      <c r="L74" s="27">
        <f t="shared" si="30"/>
        <v>2303.1999999999998</v>
      </c>
      <c r="M74" s="27">
        <f t="shared" si="31"/>
        <v>2417.6</v>
      </c>
      <c r="N74" s="27">
        <f t="shared" si="32"/>
        <v>2539.1999999999998</v>
      </c>
      <c r="O74" s="27"/>
      <c r="P74" s="56"/>
      <c r="R74" s="34">
        <f t="shared" si="39"/>
        <v>4525.7333333333336</v>
      </c>
      <c r="S74" s="27">
        <f t="shared" si="40"/>
        <v>4751.0666666666666</v>
      </c>
      <c r="T74" s="27">
        <f t="shared" si="41"/>
        <v>4990.2666666666664</v>
      </c>
      <c r="U74" s="27">
        <f t="shared" si="42"/>
        <v>5238.1333333333332</v>
      </c>
      <c r="V74" s="27">
        <f t="shared" si="43"/>
        <v>5501.5999999999995</v>
      </c>
      <c r="W74" s="27"/>
      <c r="X74" s="56"/>
      <c r="Z74" s="34">
        <f t="shared" si="44"/>
        <v>54308.800000000003</v>
      </c>
      <c r="AA74" s="27">
        <f t="shared" si="45"/>
        <v>57012.800000000003</v>
      </c>
      <c r="AB74" s="27">
        <f t="shared" si="46"/>
        <v>59883.199999999997</v>
      </c>
      <c r="AC74" s="27">
        <f t="shared" si="47"/>
        <v>62857.599999999999</v>
      </c>
      <c r="AD74" s="27">
        <f t="shared" si="48"/>
        <v>66019.199999999997</v>
      </c>
      <c r="AE74" s="37"/>
      <c r="AF74" s="55"/>
      <c r="AH74" s="52"/>
      <c r="AI74" s="52"/>
      <c r="AJ74" s="52"/>
      <c r="AK74" s="52"/>
      <c r="AL74" s="52"/>
    </row>
    <row r="75" spans="1:38" x14ac:dyDescent="0.25">
      <c r="A75" s="28" t="s">
        <v>53</v>
      </c>
      <c r="B75" s="39">
        <v>25.93</v>
      </c>
      <c r="C75" s="40">
        <v>27.22</v>
      </c>
      <c r="D75" s="41">
        <v>28.58</v>
      </c>
      <c r="E75" s="40">
        <v>30.01</v>
      </c>
      <c r="F75" s="41">
        <v>31.51</v>
      </c>
      <c r="G75" s="41"/>
      <c r="H75" s="23"/>
      <c r="J75" s="34">
        <f t="shared" si="28"/>
        <v>2074.4</v>
      </c>
      <c r="K75" s="27">
        <f t="shared" si="29"/>
        <v>2177.6</v>
      </c>
      <c r="L75" s="27">
        <f t="shared" si="30"/>
        <v>2286.3999999999996</v>
      </c>
      <c r="M75" s="27">
        <f t="shared" si="31"/>
        <v>2400.8000000000002</v>
      </c>
      <c r="N75" s="27">
        <f t="shared" si="32"/>
        <v>2520.8000000000002</v>
      </c>
      <c r="O75" s="27"/>
      <c r="P75" s="23"/>
      <c r="R75" s="34">
        <f t="shared" si="39"/>
        <v>4494.5333333333338</v>
      </c>
      <c r="S75" s="27">
        <f t="shared" si="40"/>
        <v>4718.1333333333332</v>
      </c>
      <c r="T75" s="27">
        <f t="shared" si="41"/>
        <v>4953.8666666666659</v>
      </c>
      <c r="U75" s="27">
        <f t="shared" si="42"/>
        <v>5201.7333333333336</v>
      </c>
      <c r="V75" s="27">
        <f t="shared" si="43"/>
        <v>5461.7333333333336</v>
      </c>
      <c r="W75" s="27"/>
      <c r="X75" s="23"/>
      <c r="Z75" s="34">
        <f t="shared" si="44"/>
        <v>53934.400000000001</v>
      </c>
      <c r="AA75" s="27">
        <f t="shared" si="45"/>
        <v>56617.599999999999</v>
      </c>
      <c r="AB75" s="27">
        <f t="shared" si="46"/>
        <v>59446.399999999994</v>
      </c>
      <c r="AC75" s="27">
        <f t="shared" si="47"/>
        <v>62420.800000000003</v>
      </c>
      <c r="AD75" s="27">
        <f t="shared" si="48"/>
        <v>65540.800000000003</v>
      </c>
      <c r="AE75" s="37"/>
      <c r="AF75" s="50"/>
      <c r="AH75" s="52"/>
      <c r="AI75" s="52"/>
      <c r="AJ75" s="52"/>
      <c r="AK75" s="52"/>
      <c r="AL75" s="52"/>
    </row>
    <row r="76" spans="1:38" x14ac:dyDescent="0.25">
      <c r="A76" s="28" t="s">
        <v>54</v>
      </c>
      <c r="B76" s="39">
        <v>27.26</v>
      </c>
      <c r="C76" s="40">
        <v>28.63</v>
      </c>
      <c r="D76" s="41">
        <v>30.07</v>
      </c>
      <c r="E76" s="40">
        <v>31.58</v>
      </c>
      <c r="F76" s="41">
        <v>33.15</v>
      </c>
      <c r="G76" s="41"/>
      <c r="H76" s="23"/>
      <c r="J76" s="34">
        <f t="shared" si="28"/>
        <v>2180.8000000000002</v>
      </c>
      <c r="K76" s="27">
        <f t="shared" si="29"/>
        <v>2290.4</v>
      </c>
      <c r="L76" s="27">
        <f t="shared" si="30"/>
        <v>2405.6</v>
      </c>
      <c r="M76" s="27">
        <f t="shared" si="31"/>
        <v>2526.3999999999996</v>
      </c>
      <c r="N76" s="27">
        <f t="shared" si="32"/>
        <v>2652</v>
      </c>
      <c r="O76" s="27"/>
      <c r="P76" s="23"/>
      <c r="R76" s="34">
        <f t="shared" si="39"/>
        <v>4725.0666666666666</v>
      </c>
      <c r="S76" s="27">
        <f t="shared" si="40"/>
        <v>4962.5333333333338</v>
      </c>
      <c r="T76" s="27">
        <f t="shared" si="41"/>
        <v>5212.1333333333332</v>
      </c>
      <c r="U76" s="27">
        <f t="shared" si="42"/>
        <v>5473.8666666666659</v>
      </c>
      <c r="V76" s="27">
        <f t="shared" si="43"/>
        <v>5746</v>
      </c>
      <c r="W76" s="27"/>
      <c r="X76" s="23"/>
      <c r="Z76" s="34">
        <f t="shared" si="44"/>
        <v>56700.800000000003</v>
      </c>
      <c r="AA76" s="27">
        <f t="shared" si="45"/>
        <v>59550.400000000001</v>
      </c>
      <c r="AB76" s="27">
        <f t="shared" si="46"/>
        <v>62545.599999999999</v>
      </c>
      <c r="AC76" s="27">
        <f t="shared" si="47"/>
        <v>65686.399999999994</v>
      </c>
      <c r="AD76" s="27">
        <f t="shared" si="48"/>
        <v>68952</v>
      </c>
      <c r="AE76" s="37"/>
      <c r="AF76" s="50"/>
      <c r="AH76" s="52"/>
      <c r="AI76" s="52"/>
      <c r="AJ76" s="52"/>
      <c r="AK76" s="52"/>
      <c r="AL76" s="52"/>
    </row>
    <row r="77" spans="1:38" x14ac:dyDescent="0.25">
      <c r="A77" s="28" t="s">
        <v>55</v>
      </c>
      <c r="B77" s="39">
        <v>30.58</v>
      </c>
      <c r="C77" s="40">
        <v>32.11</v>
      </c>
      <c r="D77" s="41">
        <v>33.72</v>
      </c>
      <c r="E77" s="40">
        <v>35.4</v>
      </c>
      <c r="F77" s="41">
        <v>37.17</v>
      </c>
      <c r="G77" s="41"/>
      <c r="H77" s="23"/>
      <c r="J77" s="34">
        <f t="shared" si="28"/>
        <v>2446.3999999999996</v>
      </c>
      <c r="K77" s="27">
        <f t="shared" si="29"/>
        <v>2568.8000000000002</v>
      </c>
      <c r="L77" s="27">
        <f t="shared" si="30"/>
        <v>2697.6</v>
      </c>
      <c r="M77" s="27">
        <f t="shared" si="31"/>
        <v>2832</v>
      </c>
      <c r="N77" s="27">
        <f t="shared" si="32"/>
        <v>2973.6000000000004</v>
      </c>
      <c r="O77" s="27"/>
      <c r="P77" s="23"/>
      <c r="R77" s="34">
        <f t="shared" si="39"/>
        <v>5300.5333333333328</v>
      </c>
      <c r="S77" s="27">
        <f t="shared" si="40"/>
        <v>5565.7333333333336</v>
      </c>
      <c r="T77" s="27">
        <f t="shared" si="41"/>
        <v>5844.7999999999993</v>
      </c>
      <c r="U77" s="27">
        <f t="shared" si="42"/>
        <v>6136</v>
      </c>
      <c r="V77" s="27">
        <f t="shared" si="43"/>
        <v>6442.8</v>
      </c>
      <c r="W77" s="27"/>
      <c r="X77" s="23"/>
      <c r="Z77" s="34">
        <f t="shared" si="44"/>
        <v>63606.399999999994</v>
      </c>
      <c r="AA77" s="27">
        <f t="shared" si="45"/>
        <v>66788.800000000003</v>
      </c>
      <c r="AB77" s="27">
        <f t="shared" si="46"/>
        <v>70137.599999999991</v>
      </c>
      <c r="AC77" s="27">
        <f t="shared" si="47"/>
        <v>73632</v>
      </c>
      <c r="AD77" s="27">
        <f t="shared" si="48"/>
        <v>77313.600000000006</v>
      </c>
      <c r="AE77" s="37"/>
      <c r="AF77" s="50"/>
      <c r="AH77" s="52"/>
      <c r="AI77" s="52"/>
      <c r="AJ77" s="52"/>
      <c r="AK77" s="52"/>
      <c r="AL77" s="52"/>
    </row>
    <row r="78" spans="1:38" x14ac:dyDescent="0.25">
      <c r="A78" s="28" t="s">
        <v>56</v>
      </c>
      <c r="B78" s="39">
        <v>35.17</v>
      </c>
      <c r="C78" s="40">
        <v>36.92</v>
      </c>
      <c r="D78" s="41">
        <v>38.770000000000003</v>
      </c>
      <c r="E78" s="40">
        <v>40.72</v>
      </c>
      <c r="F78" s="41">
        <v>42.76</v>
      </c>
      <c r="G78" s="41"/>
      <c r="H78" s="23"/>
      <c r="J78" s="34">
        <f t="shared" si="28"/>
        <v>2813.6000000000004</v>
      </c>
      <c r="K78" s="27">
        <f t="shared" si="29"/>
        <v>2953.6000000000004</v>
      </c>
      <c r="L78" s="27">
        <f t="shared" si="30"/>
        <v>3101.6000000000004</v>
      </c>
      <c r="M78" s="27">
        <f t="shared" si="31"/>
        <v>3257.6</v>
      </c>
      <c r="N78" s="27">
        <f t="shared" si="32"/>
        <v>3420.7999999999997</v>
      </c>
      <c r="O78" s="27"/>
      <c r="P78" s="23"/>
      <c r="R78" s="34">
        <f t="shared" si="39"/>
        <v>6096.1333333333341</v>
      </c>
      <c r="S78" s="27">
        <f t="shared" si="40"/>
        <v>6399.4666666666672</v>
      </c>
      <c r="T78" s="27">
        <f t="shared" si="41"/>
        <v>6720.1333333333341</v>
      </c>
      <c r="U78" s="27">
        <f t="shared" si="42"/>
        <v>7058.1333333333323</v>
      </c>
      <c r="V78" s="27">
        <f t="shared" si="43"/>
        <v>7411.7333333333327</v>
      </c>
      <c r="W78" s="27"/>
      <c r="X78" s="23"/>
      <c r="Z78" s="34">
        <f t="shared" si="44"/>
        <v>73153.600000000006</v>
      </c>
      <c r="AA78" s="27">
        <f t="shared" si="45"/>
        <v>76793.600000000006</v>
      </c>
      <c r="AB78" s="27">
        <f t="shared" si="46"/>
        <v>80641.600000000006</v>
      </c>
      <c r="AC78" s="27">
        <f t="shared" si="47"/>
        <v>84697.599999999991</v>
      </c>
      <c r="AD78" s="27">
        <f t="shared" si="48"/>
        <v>88940.799999999988</v>
      </c>
      <c r="AE78" s="37"/>
      <c r="AF78" s="50"/>
      <c r="AH78" s="52"/>
      <c r="AI78" s="52"/>
      <c r="AJ78" s="52"/>
      <c r="AK78" s="52"/>
      <c r="AL78" s="52"/>
    </row>
    <row r="79" spans="1:38" x14ac:dyDescent="0.25">
      <c r="A79" s="28" t="s">
        <v>139</v>
      </c>
      <c r="B79" s="39">
        <v>18.11</v>
      </c>
      <c r="C79" s="40">
        <v>19.02</v>
      </c>
      <c r="D79" s="41">
        <v>19.98</v>
      </c>
      <c r="E79" s="40">
        <v>20.97</v>
      </c>
      <c r="F79" s="41">
        <v>22</v>
      </c>
      <c r="G79" s="41"/>
      <c r="H79" s="23"/>
      <c r="J79" s="34">
        <f t="shared" si="28"/>
        <v>1448.8</v>
      </c>
      <c r="K79" s="27">
        <f t="shared" si="29"/>
        <v>1521.6</v>
      </c>
      <c r="L79" s="27">
        <f t="shared" si="30"/>
        <v>1598.4</v>
      </c>
      <c r="M79" s="27">
        <f t="shared" si="31"/>
        <v>1677.6</v>
      </c>
      <c r="N79" s="27">
        <f t="shared" si="32"/>
        <v>1760</v>
      </c>
      <c r="O79" s="27"/>
      <c r="P79" s="23"/>
      <c r="R79" s="34">
        <f t="shared" si="39"/>
        <v>3139.0666666666662</v>
      </c>
      <c r="S79" s="27">
        <f t="shared" si="40"/>
        <v>3296.7999999999997</v>
      </c>
      <c r="T79" s="27">
        <f t="shared" si="41"/>
        <v>3463.2000000000003</v>
      </c>
      <c r="U79" s="27">
        <f t="shared" si="42"/>
        <v>3634.7999999999997</v>
      </c>
      <c r="V79" s="27">
        <f t="shared" si="43"/>
        <v>3813.3333333333335</v>
      </c>
      <c r="W79" s="27"/>
      <c r="X79" s="23"/>
      <c r="Z79" s="34">
        <f t="shared" si="44"/>
        <v>37668.799999999996</v>
      </c>
      <c r="AA79" s="27">
        <f t="shared" si="45"/>
        <v>39561.599999999999</v>
      </c>
      <c r="AB79" s="27">
        <f t="shared" si="46"/>
        <v>41558.400000000001</v>
      </c>
      <c r="AC79" s="27">
        <f t="shared" si="47"/>
        <v>43617.599999999999</v>
      </c>
      <c r="AD79" s="27">
        <f t="shared" si="48"/>
        <v>45760</v>
      </c>
      <c r="AE79" s="37"/>
      <c r="AF79" s="50"/>
      <c r="AH79" s="52"/>
      <c r="AI79" s="52"/>
      <c r="AJ79" s="52"/>
      <c r="AK79" s="52"/>
      <c r="AL79" s="52"/>
    </row>
    <row r="80" spans="1:38" x14ac:dyDescent="0.25">
      <c r="A80" s="28" t="s">
        <v>57</v>
      </c>
      <c r="B80" s="39">
        <v>20.52</v>
      </c>
      <c r="C80" s="40">
        <v>21.55</v>
      </c>
      <c r="D80" s="41">
        <v>22.63</v>
      </c>
      <c r="E80" s="40">
        <v>23.75</v>
      </c>
      <c r="F80" s="41">
        <v>24.94</v>
      </c>
      <c r="G80" s="41"/>
      <c r="H80" s="23"/>
      <c r="J80" s="34">
        <f t="shared" si="28"/>
        <v>1641.6</v>
      </c>
      <c r="K80" s="27">
        <f t="shared" si="29"/>
        <v>1724</v>
      </c>
      <c r="L80" s="27">
        <f t="shared" si="30"/>
        <v>1810.3999999999999</v>
      </c>
      <c r="M80" s="27">
        <f t="shared" si="31"/>
        <v>1900</v>
      </c>
      <c r="N80" s="27">
        <f t="shared" si="32"/>
        <v>1995.2</v>
      </c>
      <c r="O80" s="27"/>
      <c r="P80" s="23"/>
      <c r="R80" s="34">
        <f t="shared" si="39"/>
        <v>3556.7999999999997</v>
      </c>
      <c r="S80" s="27">
        <f t="shared" si="40"/>
        <v>3735.3333333333335</v>
      </c>
      <c r="T80" s="27">
        <f t="shared" si="41"/>
        <v>3922.5333333333328</v>
      </c>
      <c r="U80" s="27">
        <f t="shared" si="42"/>
        <v>4116.666666666667</v>
      </c>
      <c r="V80" s="27">
        <f t="shared" si="43"/>
        <v>4322.9333333333334</v>
      </c>
      <c r="W80" s="27"/>
      <c r="X80" s="23"/>
      <c r="Z80" s="34">
        <f t="shared" si="44"/>
        <v>42681.599999999999</v>
      </c>
      <c r="AA80" s="27">
        <f t="shared" si="45"/>
        <v>44824</v>
      </c>
      <c r="AB80" s="27">
        <f t="shared" si="46"/>
        <v>47070.399999999994</v>
      </c>
      <c r="AC80" s="27">
        <f t="shared" si="47"/>
        <v>49400</v>
      </c>
      <c r="AD80" s="27">
        <f t="shared" si="48"/>
        <v>51875.200000000004</v>
      </c>
      <c r="AE80" s="37"/>
      <c r="AF80" s="50"/>
      <c r="AH80" s="52"/>
      <c r="AI80" s="52"/>
      <c r="AJ80" s="52"/>
      <c r="AK80" s="52"/>
      <c r="AL80" s="52"/>
    </row>
    <row r="81" spans="1:38" x14ac:dyDescent="0.25">
      <c r="A81" s="28" t="s">
        <v>58</v>
      </c>
      <c r="B81" s="39">
        <v>20.52</v>
      </c>
      <c r="C81" s="40">
        <v>21.55</v>
      </c>
      <c r="D81" s="41">
        <v>22.63</v>
      </c>
      <c r="E81" s="40">
        <v>23.75</v>
      </c>
      <c r="F81" s="41">
        <v>24.94</v>
      </c>
      <c r="G81" s="41"/>
      <c r="H81" s="23"/>
      <c r="J81" s="34">
        <f t="shared" si="28"/>
        <v>1641.6</v>
      </c>
      <c r="K81" s="27">
        <f t="shared" si="29"/>
        <v>1724</v>
      </c>
      <c r="L81" s="27">
        <f t="shared" si="30"/>
        <v>1810.3999999999999</v>
      </c>
      <c r="M81" s="27">
        <f t="shared" si="31"/>
        <v>1900</v>
      </c>
      <c r="N81" s="27">
        <f t="shared" si="32"/>
        <v>1995.2</v>
      </c>
      <c r="O81" s="27"/>
      <c r="P81" s="23"/>
      <c r="R81" s="34">
        <f t="shared" si="39"/>
        <v>3556.7999999999997</v>
      </c>
      <c r="S81" s="27">
        <f t="shared" si="40"/>
        <v>3735.3333333333335</v>
      </c>
      <c r="T81" s="27">
        <f t="shared" si="41"/>
        <v>3922.5333333333328</v>
      </c>
      <c r="U81" s="27">
        <f t="shared" si="42"/>
        <v>4116.666666666667</v>
      </c>
      <c r="V81" s="27">
        <f t="shared" si="43"/>
        <v>4322.9333333333334</v>
      </c>
      <c r="W81" s="27"/>
      <c r="X81" s="23"/>
      <c r="Z81" s="34">
        <f t="shared" si="44"/>
        <v>42681.599999999999</v>
      </c>
      <c r="AA81" s="27">
        <f t="shared" si="45"/>
        <v>44824</v>
      </c>
      <c r="AB81" s="27">
        <f t="shared" si="46"/>
        <v>47070.399999999994</v>
      </c>
      <c r="AC81" s="27">
        <f t="shared" si="47"/>
        <v>49400</v>
      </c>
      <c r="AD81" s="27">
        <f t="shared" si="48"/>
        <v>51875.200000000004</v>
      </c>
      <c r="AE81" s="37"/>
      <c r="AF81" s="50"/>
      <c r="AH81" s="52"/>
      <c r="AI81" s="52"/>
      <c r="AJ81" s="52"/>
      <c r="AK81" s="52"/>
      <c r="AL81" s="52"/>
    </row>
    <row r="82" spans="1:38" x14ac:dyDescent="0.25">
      <c r="A82" s="28" t="s">
        <v>59</v>
      </c>
      <c r="B82" s="39">
        <v>19.350000000000001</v>
      </c>
      <c r="C82" s="40">
        <v>20.32</v>
      </c>
      <c r="D82" s="41">
        <v>21.34</v>
      </c>
      <c r="E82" s="40">
        <v>22.41</v>
      </c>
      <c r="F82" s="41">
        <v>23.52</v>
      </c>
      <c r="G82" s="41"/>
      <c r="H82" s="23"/>
      <c r="J82" s="34">
        <f t="shared" si="28"/>
        <v>1548</v>
      </c>
      <c r="K82" s="27">
        <f t="shared" si="29"/>
        <v>1625.6</v>
      </c>
      <c r="L82" s="27">
        <f t="shared" si="30"/>
        <v>1707.2</v>
      </c>
      <c r="M82" s="27">
        <f t="shared" si="31"/>
        <v>1792.8</v>
      </c>
      <c r="N82" s="27">
        <f t="shared" si="32"/>
        <v>1881.6</v>
      </c>
      <c r="O82" s="27"/>
      <c r="P82" s="23"/>
      <c r="R82" s="34">
        <f t="shared" si="39"/>
        <v>3354</v>
      </c>
      <c r="S82" s="27">
        <f t="shared" si="40"/>
        <v>3522.1333333333332</v>
      </c>
      <c r="T82" s="27">
        <f t="shared" si="41"/>
        <v>3698.9333333333338</v>
      </c>
      <c r="U82" s="27">
        <f t="shared" si="42"/>
        <v>3884.3999999999996</v>
      </c>
      <c r="V82" s="27">
        <f t="shared" si="43"/>
        <v>4076.7999999999997</v>
      </c>
      <c r="W82" s="27"/>
      <c r="X82" s="23"/>
      <c r="Z82" s="34">
        <f t="shared" si="44"/>
        <v>40248</v>
      </c>
      <c r="AA82" s="27">
        <f t="shared" si="45"/>
        <v>42265.599999999999</v>
      </c>
      <c r="AB82" s="27">
        <f t="shared" si="46"/>
        <v>44387.200000000004</v>
      </c>
      <c r="AC82" s="27">
        <f t="shared" si="47"/>
        <v>46612.799999999996</v>
      </c>
      <c r="AD82" s="27">
        <f t="shared" si="48"/>
        <v>48921.599999999999</v>
      </c>
      <c r="AE82" s="37"/>
      <c r="AF82" s="50"/>
      <c r="AH82" s="52"/>
      <c r="AI82" s="52"/>
      <c r="AJ82" s="52"/>
      <c r="AK82" s="52"/>
      <c r="AL82" s="52"/>
    </row>
    <row r="83" spans="1:38" x14ac:dyDescent="0.25">
      <c r="A83" s="28" t="s">
        <v>245</v>
      </c>
      <c r="B83" s="39">
        <v>25.35</v>
      </c>
      <c r="C83" s="40">
        <v>26.61</v>
      </c>
      <c r="D83" s="41">
        <v>27.96</v>
      </c>
      <c r="E83" s="40">
        <v>29.35</v>
      </c>
      <c r="F83" s="41">
        <v>30.82</v>
      </c>
      <c r="G83" s="41"/>
      <c r="H83" s="23"/>
      <c r="J83" s="34">
        <f t="shared" si="28"/>
        <v>2028</v>
      </c>
      <c r="K83" s="27">
        <f t="shared" si="29"/>
        <v>2128.8000000000002</v>
      </c>
      <c r="L83" s="27">
        <f t="shared" si="30"/>
        <v>2236.8000000000002</v>
      </c>
      <c r="M83" s="27">
        <f t="shared" si="31"/>
        <v>2348</v>
      </c>
      <c r="N83" s="27">
        <f t="shared" si="32"/>
        <v>2465.6</v>
      </c>
      <c r="O83" s="27"/>
      <c r="P83" s="23"/>
      <c r="R83" s="34">
        <f t="shared" si="39"/>
        <v>4394</v>
      </c>
      <c r="S83" s="27">
        <f t="shared" si="40"/>
        <v>4612.4000000000005</v>
      </c>
      <c r="T83" s="27">
        <f t="shared" si="41"/>
        <v>4846.4000000000005</v>
      </c>
      <c r="U83" s="27">
        <f t="shared" si="42"/>
        <v>5087.333333333333</v>
      </c>
      <c r="V83" s="27">
        <f t="shared" si="43"/>
        <v>5342.1333333333332</v>
      </c>
      <c r="W83" s="27"/>
      <c r="X83" s="23"/>
      <c r="Z83" s="34">
        <f t="shared" si="44"/>
        <v>52728</v>
      </c>
      <c r="AA83" s="27">
        <f t="shared" si="45"/>
        <v>55348.800000000003</v>
      </c>
      <c r="AB83" s="27">
        <f t="shared" si="46"/>
        <v>58156.800000000003</v>
      </c>
      <c r="AC83" s="27">
        <f t="shared" si="47"/>
        <v>61048</v>
      </c>
      <c r="AD83" s="27">
        <f t="shared" si="48"/>
        <v>64105.599999999999</v>
      </c>
      <c r="AE83" s="37"/>
      <c r="AF83" s="50"/>
      <c r="AH83" s="52"/>
      <c r="AI83" s="52"/>
      <c r="AJ83" s="52"/>
      <c r="AK83" s="52"/>
      <c r="AL83" s="52"/>
    </row>
    <row r="84" spans="1:38" x14ac:dyDescent="0.25">
      <c r="A84" s="28" t="s">
        <v>266</v>
      </c>
      <c r="B84" s="39">
        <v>29.16</v>
      </c>
      <c r="C84" s="40">
        <v>30.61</v>
      </c>
      <c r="D84" s="41">
        <v>32.15</v>
      </c>
      <c r="E84" s="40">
        <v>33.75</v>
      </c>
      <c r="F84" s="41">
        <v>35.43</v>
      </c>
      <c r="G84" s="41"/>
      <c r="H84" s="23"/>
      <c r="J84" s="34">
        <f t="shared" si="28"/>
        <v>2332.8000000000002</v>
      </c>
      <c r="K84" s="27">
        <f t="shared" si="29"/>
        <v>2448.8000000000002</v>
      </c>
      <c r="L84" s="27">
        <f t="shared" si="30"/>
        <v>2572</v>
      </c>
      <c r="M84" s="27">
        <f t="shared" si="31"/>
        <v>2700</v>
      </c>
      <c r="N84" s="27">
        <f t="shared" si="32"/>
        <v>2834.4</v>
      </c>
      <c r="O84" s="27"/>
      <c r="P84" s="23"/>
      <c r="R84" s="34">
        <f t="shared" si="39"/>
        <v>5054.4000000000005</v>
      </c>
      <c r="S84" s="27">
        <f t="shared" si="40"/>
        <v>5305.7333333333336</v>
      </c>
      <c r="T84" s="27">
        <f t="shared" si="41"/>
        <v>5572.666666666667</v>
      </c>
      <c r="U84" s="27">
        <f t="shared" si="42"/>
        <v>5850</v>
      </c>
      <c r="V84" s="27">
        <f t="shared" si="43"/>
        <v>6141.2000000000007</v>
      </c>
      <c r="W84" s="27"/>
      <c r="X84" s="23"/>
      <c r="Z84" s="34">
        <f t="shared" si="44"/>
        <v>60652.800000000003</v>
      </c>
      <c r="AA84" s="27">
        <f t="shared" si="45"/>
        <v>63668.800000000003</v>
      </c>
      <c r="AB84" s="27">
        <f t="shared" si="46"/>
        <v>66872</v>
      </c>
      <c r="AC84" s="27">
        <f t="shared" si="47"/>
        <v>70200</v>
      </c>
      <c r="AD84" s="27">
        <f t="shared" si="48"/>
        <v>73694.400000000009</v>
      </c>
      <c r="AE84" s="37"/>
      <c r="AF84" s="50"/>
      <c r="AH84" s="52"/>
      <c r="AI84" s="52"/>
      <c r="AJ84" s="52"/>
      <c r="AK84" s="52"/>
      <c r="AL84" s="52"/>
    </row>
    <row r="85" spans="1:38" x14ac:dyDescent="0.25">
      <c r="A85" s="28" t="s">
        <v>204</v>
      </c>
      <c r="B85" s="39">
        <v>38.97</v>
      </c>
      <c r="C85" s="40">
        <v>41.07</v>
      </c>
      <c r="D85" s="41">
        <v>43.17</v>
      </c>
      <c r="E85" s="40">
        <v>45.27</v>
      </c>
      <c r="F85" s="41">
        <v>47.37</v>
      </c>
      <c r="G85" s="41"/>
      <c r="H85" s="23"/>
      <c r="J85" s="34">
        <f t="shared" si="28"/>
        <v>3117.6</v>
      </c>
      <c r="K85" s="27">
        <f t="shared" si="29"/>
        <v>3285.6</v>
      </c>
      <c r="L85" s="27">
        <f t="shared" si="30"/>
        <v>3453.6000000000004</v>
      </c>
      <c r="M85" s="27">
        <f t="shared" si="31"/>
        <v>3621.6000000000004</v>
      </c>
      <c r="N85" s="27">
        <f t="shared" si="32"/>
        <v>3789.6</v>
      </c>
      <c r="O85" s="27"/>
      <c r="P85" s="23"/>
      <c r="R85" s="34">
        <f t="shared" si="39"/>
        <v>6754.7999999999993</v>
      </c>
      <c r="S85" s="27">
        <f t="shared" si="40"/>
        <v>7118.7999999999993</v>
      </c>
      <c r="T85" s="27">
        <f t="shared" si="41"/>
        <v>7482.8</v>
      </c>
      <c r="U85" s="27">
        <f t="shared" si="42"/>
        <v>7846.8</v>
      </c>
      <c r="V85" s="27">
        <f t="shared" si="43"/>
        <v>8210.7999999999993</v>
      </c>
      <c r="W85" s="27"/>
      <c r="X85" s="23"/>
      <c r="Z85" s="34">
        <f t="shared" si="44"/>
        <v>81057.599999999991</v>
      </c>
      <c r="AA85" s="27">
        <f t="shared" si="45"/>
        <v>85425.599999999991</v>
      </c>
      <c r="AB85" s="27">
        <f t="shared" si="46"/>
        <v>89793.600000000006</v>
      </c>
      <c r="AC85" s="27">
        <f t="shared" si="47"/>
        <v>94161.600000000006</v>
      </c>
      <c r="AD85" s="27">
        <f t="shared" si="48"/>
        <v>98529.599999999991</v>
      </c>
      <c r="AE85" s="37"/>
      <c r="AF85" s="50"/>
      <c r="AH85" s="52"/>
      <c r="AI85" s="52"/>
      <c r="AJ85" s="52"/>
      <c r="AK85" s="52"/>
      <c r="AL85" s="52"/>
    </row>
    <row r="86" spans="1:38" x14ac:dyDescent="0.25">
      <c r="A86" s="28" t="s">
        <v>13</v>
      </c>
      <c r="B86" s="39">
        <v>32.49</v>
      </c>
      <c r="C86" s="40">
        <v>34.18</v>
      </c>
      <c r="D86" s="41">
        <v>35.869999999999997</v>
      </c>
      <c r="E86" s="40">
        <v>37.56</v>
      </c>
      <c r="F86" s="41">
        <v>39.24</v>
      </c>
      <c r="G86" s="41"/>
      <c r="H86" s="23"/>
      <c r="J86" s="34">
        <f t="shared" si="28"/>
        <v>2599.2000000000003</v>
      </c>
      <c r="K86" s="27">
        <f t="shared" si="29"/>
        <v>2734.4</v>
      </c>
      <c r="L86" s="27">
        <f t="shared" si="30"/>
        <v>2869.6</v>
      </c>
      <c r="M86" s="27">
        <f t="shared" si="31"/>
        <v>3004.8</v>
      </c>
      <c r="N86" s="27">
        <f t="shared" si="32"/>
        <v>3139.2000000000003</v>
      </c>
      <c r="O86" s="27"/>
      <c r="P86" s="23"/>
      <c r="R86" s="34">
        <f t="shared" si="39"/>
        <v>5631.6000000000013</v>
      </c>
      <c r="S86" s="27">
        <f t="shared" si="40"/>
        <v>5924.5333333333338</v>
      </c>
      <c r="T86" s="27">
        <f t="shared" si="41"/>
        <v>6217.4666666666662</v>
      </c>
      <c r="U86" s="27">
        <f t="shared" si="42"/>
        <v>6510.4000000000005</v>
      </c>
      <c r="V86" s="27">
        <f t="shared" si="43"/>
        <v>6801.6000000000013</v>
      </c>
      <c r="W86" s="27"/>
      <c r="X86" s="23"/>
      <c r="Z86" s="34">
        <f t="shared" si="44"/>
        <v>67579.200000000012</v>
      </c>
      <c r="AA86" s="27">
        <f t="shared" si="45"/>
        <v>71094.400000000009</v>
      </c>
      <c r="AB86" s="27">
        <f t="shared" si="46"/>
        <v>74609.599999999991</v>
      </c>
      <c r="AC86" s="27">
        <f t="shared" si="47"/>
        <v>78124.800000000003</v>
      </c>
      <c r="AD86" s="27">
        <f t="shared" si="48"/>
        <v>81619.200000000012</v>
      </c>
      <c r="AE86" s="37"/>
      <c r="AF86" s="50"/>
      <c r="AH86" s="52"/>
      <c r="AI86" s="52"/>
      <c r="AJ86" s="52"/>
      <c r="AK86" s="52"/>
      <c r="AL86" s="52"/>
    </row>
    <row r="87" spans="1:38" x14ac:dyDescent="0.25">
      <c r="A87" s="28" t="s">
        <v>207</v>
      </c>
      <c r="B87" s="39">
        <v>21.35</v>
      </c>
      <c r="C87" s="40">
        <v>22.42</v>
      </c>
      <c r="D87" s="41">
        <v>23.53</v>
      </c>
      <c r="E87" s="40">
        <v>24.72</v>
      </c>
      <c r="F87" s="41">
        <v>25.95</v>
      </c>
      <c r="G87" s="41"/>
      <c r="H87" s="23"/>
      <c r="J87" s="34">
        <f t="shared" si="28"/>
        <v>1708</v>
      </c>
      <c r="K87" s="27">
        <f t="shared" si="29"/>
        <v>1793.6000000000001</v>
      </c>
      <c r="L87" s="27">
        <f t="shared" si="30"/>
        <v>1882.4</v>
      </c>
      <c r="M87" s="27">
        <f t="shared" si="31"/>
        <v>1977.6</v>
      </c>
      <c r="N87" s="27">
        <f t="shared" si="32"/>
        <v>2076</v>
      </c>
      <c r="O87" s="27"/>
      <c r="P87" s="23"/>
      <c r="R87" s="34">
        <f t="shared" si="39"/>
        <v>3700.6666666666665</v>
      </c>
      <c r="S87" s="27">
        <f t="shared" si="40"/>
        <v>3886.1333333333337</v>
      </c>
      <c r="T87" s="27">
        <f t="shared" si="41"/>
        <v>4078.5333333333333</v>
      </c>
      <c r="U87" s="27">
        <f t="shared" si="42"/>
        <v>4284.8</v>
      </c>
      <c r="V87" s="27">
        <f t="shared" si="43"/>
        <v>4498</v>
      </c>
      <c r="W87" s="27"/>
      <c r="X87" s="23"/>
      <c r="Z87" s="34">
        <f t="shared" si="44"/>
        <v>44408</v>
      </c>
      <c r="AA87" s="27">
        <f t="shared" si="45"/>
        <v>46633.600000000006</v>
      </c>
      <c r="AB87" s="27">
        <f t="shared" si="46"/>
        <v>48942.400000000001</v>
      </c>
      <c r="AC87" s="27">
        <f t="shared" si="47"/>
        <v>51417.599999999999</v>
      </c>
      <c r="AD87" s="27">
        <f t="shared" si="48"/>
        <v>53976</v>
      </c>
      <c r="AE87" s="37"/>
      <c r="AF87" s="50"/>
      <c r="AH87" s="52"/>
      <c r="AI87" s="52"/>
      <c r="AJ87" s="52"/>
      <c r="AK87" s="52"/>
      <c r="AL87" s="52"/>
    </row>
    <row r="88" spans="1:38" x14ac:dyDescent="0.25">
      <c r="A88" s="28" t="s">
        <v>206</v>
      </c>
      <c r="B88" s="39">
        <v>18.920000000000002</v>
      </c>
      <c r="C88" s="40">
        <v>19.87</v>
      </c>
      <c r="D88" s="41">
        <v>20.85</v>
      </c>
      <c r="E88" s="40">
        <v>21.9</v>
      </c>
      <c r="F88" s="41">
        <v>22.99</v>
      </c>
      <c r="G88" s="41"/>
      <c r="H88" s="23"/>
      <c r="J88" s="34">
        <f t="shared" si="28"/>
        <v>1513.6000000000001</v>
      </c>
      <c r="K88" s="27">
        <f t="shared" si="29"/>
        <v>1589.6000000000001</v>
      </c>
      <c r="L88" s="27">
        <f t="shared" si="30"/>
        <v>1668</v>
      </c>
      <c r="M88" s="27">
        <f t="shared" si="31"/>
        <v>1752</v>
      </c>
      <c r="N88" s="27">
        <f t="shared" si="32"/>
        <v>1839.1999999999998</v>
      </c>
      <c r="O88" s="27"/>
      <c r="P88" s="23"/>
      <c r="R88" s="34">
        <f t="shared" si="39"/>
        <v>3279.4666666666672</v>
      </c>
      <c r="S88" s="27">
        <f t="shared" si="40"/>
        <v>3444.1333333333337</v>
      </c>
      <c r="T88" s="27">
        <f t="shared" si="41"/>
        <v>3614</v>
      </c>
      <c r="U88" s="27">
        <f t="shared" si="42"/>
        <v>3796</v>
      </c>
      <c r="V88" s="27">
        <f t="shared" si="43"/>
        <v>3984.9333333333329</v>
      </c>
      <c r="W88" s="27"/>
      <c r="X88" s="23"/>
      <c r="Z88" s="34">
        <f t="shared" si="44"/>
        <v>39353.600000000006</v>
      </c>
      <c r="AA88" s="27">
        <f t="shared" si="45"/>
        <v>41329.600000000006</v>
      </c>
      <c r="AB88" s="27">
        <f t="shared" si="46"/>
        <v>43368</v>
      </c>
      <c r="AC88" s="27">
        <f t="shared" si="47"/>
        <v>45552</v>
      </c>
      <c r="AD88" s="27">
        <f t="shared" si="48"/>
        <v>47819.199999999997</v>
      </c>
      <c r="AE88" s="37"/>
      <c r="AF88" s="50"/>
      <c r="AH88" s="52"/>
      <c r="AI88" s="52"/>
      <c r="AJ88" s="52"/>
      <c r="AK88" s="52"/>
      <c r="AL88" s="52"/>
    </row>
    <row r="89" spans="1:38" ht="14.1" customHeight="1" x14ac:dyDescent="0.25">
      <c r="A89" s="43"/>
      <c r="B89" s="44"/>
      <c r="C89" s="45"/>
      <c r="D89" s="45"/>
      <c r="E89" s="46"/>
      <c r="F89" s="45"/>
      <c r="G89" s="45"/>
      <c r="H89" s="23"/>
      <c r="J89" s="47"/>
      <c r="K89" s="46"/>
      <c r="L89" s="48"/>
      <c r="M89" s="49"/>
      <c r="N89" s="48"/>
      <c r="O89" s="48"/>
      <c r="P89" s="23"/>
      <c r="Q89" s="27"/>
      <c r="R89" s="47"/>
      <c r="S89" s="49"/>
      <c r="T89" s="48"/>
      <c r="U89" s="49"/>
      <c r="V89" s="48"/>
      <c r="W89" s="48"/>
      <c r="X89" s="23"/>
      <c r="Z89" s="47"/>
      <c r="AA89" s="49"/>
      <c r="AB89" s="48"/>
      <c r="AC89" s="49"/>
      <c r="AD89" s="48"/>
      <c r="AE89" s="48"/>
      <c r="AF89" s="50"/>
    </row>
    <row r="90" spans="1:38" s="21" customFormat="1" ht="14.1" customHeight="1" x14ac:dyDescent="0.25">
      <c r="A90" s="51" t="s">
        <v>269</v>
      </c>
      <c r="B90" s="20"/>
      <c r="E90" s="22"/>
      <c r="H90" s="23"/>
      <c r="I90" s="2"/>
      <c r="J90" s="24"/>
      <c r="K90" s="22"/>
      <c r="L90" s="25"/>
      <c r="M90" s="26"/>
      <c r="N90" s="25"/>
      <c r="O90" s="25"/>
      <c r="P90" s="23"/>
      <c r="Q90" s="27"/>
      <c r="R90" s="24"/>
      <c r="S90" s="26"/>
      <c r="T90" s="25"/>
      <c r="U90" s="26"/>
      <c r="V90" s="25"/>
      <c r="W90" s="25"/>
      <c r="X90" s="23"/>
      <c r="Z90" s="24"/>
      <c r="AA90" s="26"/>
      <c r="AB90" s="25"/>
      <c r="AC90" s="26"/>
      <c r="AD90" s="25"/>
      <c r="AE90" s="25"/>
      <c r="AF90" s="50"/>
    </row>
    <row r="91" spans="1:38" x14ac:dyDescent="0.25">
      <c r="A91" s="28" t="s">
        <v>32</v>
      </c>
      <c r="B91" s="39">
        <f>ROUND((B50*0.02)+B50,2)</f>
        <v>16.190000000000001</v>
      </c>
      <c r="C91" s="41">
        <f t="shared" ref="C91:F91" si="49">ROUND((C50*0.02)+C50,2)</f>
        <v>16.989999999999998</v>
      </c>
      <c r="D91" s="41">
        <f t="shared" si="49"/>
        <v>17.84</v>
      </c>
      <c r="E91" s="41">
        <f t="shared" si="49"/>
        <v>18.73</v>
      </c>
      <c r="F91" s="41">
        <f t="shared" si="49"/>
        <v>19.670000000000002</v>
      </c>
      <c r="G91" s="41"/>
      <c r="H91" s="23"/>
      <c r="J91" s="34">
        <f t="shared" ref="J91:J129" si="50">B91*80</f>
        <v>1295.2</v>
      </c>
      <c r="K91" s="27">
        <f t="shared" ref="K91:K129" si="51">C91*80</f>
        <v>1359.1999999999998</v>
      </c>
      <c r="L91" s="27">
        <f t="shared" ref="L91:L129" si="52">D91*80</f>
        <v>1427.2</v>
      </c>
      <c r="M91" s="27">
        <f t="shared" ref="M91:M129" si="53">E91*80</f>
        <v>1498.4</v>
      </c>
      <c r="N91" s="27">
        <f t="shared" ref="N91:N129" si="54">F91*80</f>
        <v>1573.6000000000001</v>
      </c>
      <c r="O91" s="27"/>
      <c r="P91" s="23"/>
      <c r="R91" s="34">
        <f t="shared" ref="R91:R129" si="55">(J91*26)/12</f>
        <v>2806.2666666666669</v>
      </c>
      <c r="S91" s="27">
        <f t="shared" ref="S91:S129" si="56">(K91*26)/12</f>
        <v>2944.9333333333329</v>
      </c>
      <c r="T91" s="27">
        <f t="shared" ref="T91:T129" si="57">(L91*26)/12</f>
        <v>3092.2666666666669</v>
      </c>
      <c r="U91" s="27">
        <f t="shared" ref="U91:U129" si="58">(M91*26)/12</f>
        <v>3246.5333333333333</v>
      </c>
      <c r="V91" s="27">
        <f t="shared" ref="V91:V129" si="59">(N91*26)/12</f>
        <v>3409.4666666666672</v>
      </c>
      <c r="W91" s="27"/>
      <c r="X91" s="23"/>
      <c r="Z91" s="34">
        <f t="shared" ref="Z91:Z129" si="60">J91*26</f>
        <v>33675.200000000004</v>
      </c>
      <c r="AA91" s="27">
        <f t="shared" ref="AA91:AA129" si="61">K91*26</f>
        <v>35339.199999999997</v>
      </c>
      <c r="AB91" s="27">
        <f t="shared" ref="AB91:AB129" si="62">L91*26</f>
        <v>37107.200000000004</v>
      </c>
      <c r="AC91" s="27">
        <f t="shared" ref="AC91:AC129" si="63">M91*26</f>
        <v>38958.400000000001</v>
      </c>
      <c r="AD91" s="27">
        <f t="shared" ref="AD91:AD129" si="64">N91*26</f>
        <v>40913.600000000006</v>
      </c>
      <c r="AE91" s="37"/>
      <c r="AF91" s="50"/>
    </row>
    <row r="92" spans="1:38" x14ac:dyDescent="0.25">
      <c r="A92" s="28" t="s">
        <v>33</v>
      </c>
      <c r="B92" s="39">
        <f t="shared" ref="B92:F92" si="65">ROUND((B51*0.02)+B51,2)</f>
        <v>18.27</v>
      </c>
      <c r="C92" s="41">
        <f t="shared" si="65"/>
        <v>19.18</v>
      </c>
      <c r="D92" s="41">
        <f t="shared" si="65"/>
        <v>20.13</v>
      </c>
      <c r="E92" s="41">
        <f t="shared" si="65"/>
        <v>21.13</v>
      </c>
      <c r="F92" s="41">
        <f t="shared" si="65"/>
        <v>22.19</v>
      </c>
      <c r="G92" s="41"/>
      <c r="H92" s="23"/>
      <c r="J92" s="34">
        <f t="shared" si="50"/>
        <v>1461.6</v>
      </c>
      <c r="K92" s="27">
        <f t="shared" si="51"/>
        <v>1534.4</v>
      </c>
      <c r="L92" s="27">
        <f t="shared" si="52"/>
        <v>1610.3999999999999</v>
      </c>
      <c r="M92" s="27">
        <f t="shared" si="53"/>
        <v>1690.3999999999999</v>
      </c>
      <c r="N92" s="27">
        <f t="shared" si="54"/>
        <v>1775.2</v>
      </c>
      <c r="O92" s="27"/>
      <c r="P92" s="23"/>
      <c r="R92" s="34">
        <f t="shared" si="55"/>
        <v>3166.7999999999997</v>
      </c>
      <c r="S92" s="27">
        <f t="shared" si="56"/>
        <v>3324.5333333333333</v>
      </c>
      <c r="T92" s="27">
        <f t="shared" si="57"/>
        <v>3489.1999999999994</v>
      </c>
      <c r="U92" s="27">
        <f t="shared" si="58"/>
        <v>3662.5333333333328</v>
      </c>
      <c r="V92" s="27">
        <f t="shared" si="59"/>
        <v>3846.2666666666669</v>
      </c>
      <c r="W92" s="27"/>
      <c r="X92" s="23"/>
      <c r="Z92" s="34">
        <f t="shared" si="60"/>
        <v>38001.599999999999</v>
      </c>
      <c r="AA92" s="27">
        <f t="shared" si="61"/>
        <v>39894.400000000001</v>
      </c>
      <c r="AB92" s="27">
        <f t="shared" si="62"/>
        <v>41870.399999999994</v>
      </c>
      <c r="AC92" s="27">
        <f t="shared" si="63"/>
        <v>43950.399999999994</v>
      </c>
      <c r="AD92" s="27">
        <f t="shared" si="64"/>
        <v>46155.200000000004</v>
      </c>
      <c r="AE92" s="37"/>
      <c r="AF92" s="50"/>
    </row>
    <row r="93" spans="1:38" x14ac:dyDescent="0.25">
      <c r="A93" s="28" t="s">
        <v>34</v>
      </c>
      <c r="B93" s="39">
        <f t="shared" ref="B93:F93" si="66">ROUND((B52*0.02)+B52,2)</f>
        <v>20.079999999999998</v>
      </c>
      <c r="C93" s="41">
        <f t="shared" si="66"/>
        <v>21.09</v>
      </c>
      <c r="D93" s="41">
        <f t="shared" si="66"/>
        <v>22.15</v>
      </c>
      <c r="E93" s="41">
        <f t="shared" si="66"/>
        <v>23.27</v>
      </c>
      <c r="F93" s="41">
        <f t="shared" si="66"/>
        <v>24.42</v>
      </c>
      <c r="G93" s="41"/>
      <c r="H93" s="23"/>
      <c r="J93" s="34">
        <f t="shared" si="50"/>
        <v>1606.3999999999999</v>
      </c>
      <c r="K93" s="27">
        <f t="shared" si="51"/>
        <v>1687.2</v>
      </c>
      <c r="L93" s="27">
        <f t="shared" si="52"/>
        <v>1772</v>
      </c>
      <c r="M93" s="27">
        <f t="shared" si="53"/>
        <v>1861.6</v>
      </c>
      <c r="N93" s="27">
        <f t="shared" si="54"/>
        <v>1953.6000000000001</v>
      </c>
      <c r="O93" s="27"/>
      <c r="P93" s="23"/>
      <c r="R93" s="34">
        <f t="shared" si="55"/>
        <v>3480.5333333333328</v>
      </c>
      <c r="S93" s="27">
        <f t="shared" si="56"/>
        <v>3655.6000000000004</v>
      </c>
      <c r="T93" s="27">
        <f t="shared" si="57"/>
        <v>3839.3333333333335</v>
      </c>
      <c r="U93" s="27">
        <f t="shared" si="58"/>
        <v>4033.4666666666667</v>
      </c>
      <c r="V93" s="27">
        <f t="shared" si="59"/>
        <v>4232.8</v>
      </c>
      <c r="W93" s="27"/>
      <c r="X93" s="23"/>
      <c r="Z93" s="34">
        <f t="shared" si="60"/>
        <v>41766.399999999994</v>
      </c>
      <c r="AA93" s="27">
        <f t="shared" si="61"/>
        <v>43867.200000000004</v>
      </c>
      <c r="AB93" s="27">
        <f t="shared" si="62"/>
        <v>46072</v>
      </c>
      <c r="AC93" s="27">
        <f t="shared" si="63"/>
        <v>48401.599999999999</v>
      </c>
      <c r="AD93" s="27">
        <f t="shared" si="64"/>
        <v>50793.600000000006</v>
      </c>
      <c r="AE93" s="37"/>
      <c r="AF93" s="50"/>
    </row>
    <row r="94" spans="1:38" x14ac:dyDescent="0.25">
      <c r="A94" s="28" t="s">
        <v>214</v>
      </c>
      <c r="B94" s="39">
        <v>18.989999999999998</v>
      </c>
      <c r="C94" s="40">
        <v>19.940000000000001</v>
      </c>
      <c r="D94" s="41">
        <v>20.92</v>
      </c>
      <c r="E94" s="40">
        <v>21.97</v>
      </c>
      <c r="F94" s="41">
        <v>23.07</v>
      </c>
      <c r="G94" s="41"/>
      <c r="H94" s="53">
        <v>26.75</v>
      </c>
      <c r="J94" s="34">
        <f t="shared" si="50"/>
        <v>1519.1999999999998</v>
      </c>
      <c r="K94" s="27">
        <f t="shared" si="51"/>
        <v>1595.2</v>
      </c>
      <c r="L94" s="27">
        <f t="shared" si="52"/>
        <v>1673.6000000000001</v>
      </c>
      <c r="M94" s="27">
        <f t="shared" si="53"/>
        <v>1757.6</v>
      </c>
      <c r="N94" s="27">
        <f t="shared" si="54"/>
        <v>1845.6</v>
      </c>
      <c r="O94" s="27"/>
      <c r="P94" s="54">
        <v>2140</v>
      </c>
      <c r="R94" s="34">
        <f t="shared" si="55"/>
        <v>3291.6</v>
      </c>
      <c r="S94" s="27">
        <f t="shared" si="56"/>
        <v>3456.2666666666669</v>
      </c>
      <c r="T94" s="27">
        <f t="shared" si="57"/>
        <v>3626.1333333333337</v>
      </c>
      <c r="U94" s="27">
        <f t="shared" si="58"/>
        <v>3808.1333333333332</v>
      </c>
      <c r="V94" s="27">
        <f t="shared" si="59"/>
        <v>3998.7999999999997</v>
      </c>
      <c r="W94" s="27"/>
      <c r="X94" s="55">
        <v>4636.666666666667</v>
      </c>
      <c r="Z94" s="34">
        <f t="shared" si="60"/>
        <v>39499.199999999997</v>
      </c>
      <c r="AA94" s="27">
        <f t="shared" si="61"/>
        <v>41475.200000000004</v>
      </c>
      <c r="AB94" s="27">
        <f t="shared" si="62"/>
        <v>43513.600000000006</v>
      </c>
      <c r="AC94" s="27">
        <f t="shared" si="63"/>
        <v>45697.599999999999</v>
      </c>
      <c r="AD94" s="27">
        <f t="shared" si="64"/>
        <v>47985.599999999999</v>
      </c>
      <c r="AE94" s="37"/>
      <c r="AF94" s="54">
        <v>55640</v>
      </c>
    </row>
    <row r="95" spans="1:38" x14ac:dyDescent="0.25">
      <c r="A95" s="28" t="s">
        <v>36</v>
      </c>
      <c r="B95" s="39">
        <f t="shared" ref="B95:F95" si="67">ROUND((B54*0.02)+B54,2)</f>
        <v>23.5</v>
      </c>
      <c r="C95" s="41">
        <f t="shared" si="67"/>
        <v>24.68</v>
      </c>
      <c r="D95" s="41">
        <f t="shared" si="67"/>
        <v>25.93</v>
      </c>
      <c r="E95" s="41">
        <f t="shared" si="67"/>
        <v>27.21</v>
      </c>
      <c r="F95" s="41">
        <f t="shared" si="67"/>
        <v>28.58</v>
      </c>
      <c r="G95" s="41"/>
      <c r="H95" s="23"/>
      <c r="J95" s="34">
        <f t="shared" si="50"/>
        <v>1880</v>
      </c>
      <c r="K95" s="27">
        <f t="shared" si="51"/>
        <v>1974.4</v>
      </c>
      <c r="L95" s="27">
        <f t="shared" si="52"/>
        <v>2074.4</v>
      </c>
      <c r="M95" s="27">
        <f t="shared" si="53"/>
        <v>2176.8000000000002</v>
      </c>
      <c r="N95" s="27">
        <f t="shared" si="54"/>
        <v>2286.3999999999996</v>
      </c>
      <c r="O95" s="27"/>
      <c r="P95" s="23"/>
      <c r="R95" s="34">
        <f t="shared" si="55"/>
        <v>4073.3333333333335</v>
      </c>
      <c r="S95" s="27">
        <f t="shared" si="56"/>
        <v>4277.8666666666668</v>
      </c>
      <c r="T95" s="27">
        <f t="shared" si="57"/>
        <v>4494.5333333333338</v>
      </c>
      <c r="U95" s="27">
        <f t="shared" si="58"/>
        <v>4716.4000000000005</v>
      </c>
      <c r="V95" s="27">
        <f t="shared" si="59"/>
        <v>4953.8666666666659</v>
      </c>
      <c r="W95" s="27"/>
      <c r="X95" s="23"/>
      <c r="Z95" s="34">
        <f t="shared" si="60"/>
        <v>48880</v>
      </c>
      <c r="AA95" s="27">
        <f t="shared" si="61"/>
        <v>51334.400000000001</v>
      </c>
      <c r="AB95" s="27">
        <f t="shared" si="62"/>
        <v>53934.400000000001</v>
      </c>
      <c r="AC95" s="27">
        <f t="shared" si="63"/>
        <v>56596.800000000003</v>
      </c>
      <c r="AD95" s="27">
        <f t="shared" si="64"/>
        <v>59446.399999999994</v>
      </c>
      <c r="AE95" s="37"/>
      <c r="AF95" s="50"/>
    </row>
    <row r="96" spans="1:38" x14ac:dyDescent="0.25">
      <c r="A96" s="28" t="s">
        <v>242</v>
      </c>
      <c r="B96" s="39">
        <f t="shared" ref="B96:F96" si="68">ROUND((B55*0.02)+B55,2)</f>
        <v>19.78</v>
      </c>
      <c r="C96" s="41">
        <f t="shared" si="68"/>
        <v>20.77</v>
      </c>
      <c r="D96" s="41">
        <f t="shared" si="68"/>
        <v>21.81</v>
      </c>
      <c r="E96" s="41">
        <f t="shared" si="68"/>
        <v>22.89</v>
      </c>
      <c r="F96" s="41">
        <f t="shared" si="68"/>
        <v>24.04</v>
      </c>
      <c r="G96" s="41"/>
      <c r="H96" s="23"/>
      <c r="J96" s="34">
        <f t="shared" si="50"/>
        <v>1582.4</v>
      </c>
      <c r="K96" s="27">
        <f t="shared" si="51"/>
        <v>1661.6</v>
      </c>
      <c r="L96" s="27">
        <f t="shared" si="52"/>
        <v>1744.8</v>
      </c>
      <c r="M96" s="27">
        <f t="shared" si="53"/>
        <v>1831.2</v>
      </c>
      <c r="N96" s="27">
        <f t="shared" si="54"/>
        <v>1923.1999999999998</v>
      </c>
      <c r="O96" s="27"/>
      <c r="P96" s="23"/>
      <c r="R96" s="34">
        <f t="shared" si="55"/>
        <v>3428.5333333333333</v>
      </c>
      <c r="S96" s="27">
        <f t="shared" si="56"/>
        <v>3600.1333333333332</v>
      </c>
      <c r="T96" s="27">
        <f t="shared" si="57"/>
        <v>3780.3999999999996</v>
      </c>
      <c r="U96" s="27">
        <f t="shared" si="58"/>
        <v>3967.6000000000004</v>
      </c>
      <c r="V96" s="27">
        <f t="shared" si="59"/>
        <v>4166.9333333333334</v>
      </c>
      <c r="W96" s="27"/>
      <c r="X96" s="23"/>
      <c r="Z96" s="34">
        <f t="shared" si="60"/>
        <v>41142.400000000001</v>
      </c>
      <c r="AA96" s="27">
        <f t="shared" si="61"/>
        <v>43201.599999999999</v>
      </c>
      <c r="AB96" s="27">
        <f t="shared" si="62"/>
        <v>45364.799999999996</v>
      </c>
      <c r="AC96" s="27">
        <f t="shared" si="63"/>
        <v>47611.200000000004</v>
      </c>
      <c r="AD96" s="27">
        <f t="shared" si="64"/>
        <v>50003.199999999997</v>
      </c>
      <c r="AE96" s="37"/>
      <c r="AF96" s="50"/>
    </row>
    <row r="97" spans="1:32" x14ac:dyDescent="0.25">
      <c r="A97" s="28" t="s">
        <v>263</v>
      </c>
      <c r="B97" s="39">
        <f t="shared" ref="B97:F97" si="69">ROUND((B56*0.02)+B56,2)</f>
        <v>21.76</v>
      </c>
      <c r="C97" s="41">
        <f t="shared" si="69"/>
        <v>22.85</v>
      </c>
      <c r="D97" s="41">
        <f t="shared" si="69"/>
        <v>23.99</v>
      </c>
      <c r="E97" s="41">
        <f t="shared" si="69"/>
        <v>25.17</v>
      </c>
      <c r="F97" s="41">
        <f t="shared" si="69"/>
        <v>26.44</v>
      </c>
      <c r="G97" s="41"/>
      <c r="H97" s="23"/>
      <c r="J97" s="34">
        <f t="shared" si="50"/>
        <v>1740.8000000000002</v>
      </c>
      <c r="K97" s="27">
        <f t="shared" si="51"/>
        <v>1828</v>
      </c>
      <c r="L97" s="27">
        <f t="shared" si="52"/>
        <v>1919.1999999999998</v>
      </c>
      <c r="M97" s="27">
        <f t="shared" si="53"/>
        <v>2013.6000000000001</v>
      </c>
      <c r="N97" s="27">
        <f t="shared" si="54"/>
        <v>2115.2000000000003</v>
      </c>
      <c r="O97" s="27"/>
      <c r="P97" s="23"/>
      <c r="R97" s="34">
        <f t="shared" si="55"/>
        <v>3771.7333333333336</v>
      </c>
      <c r="S97" s="27">
        <f t="shared" si="56"/>
        <v>3960.6666666666665</v>
      </c>
      <c r="T97" s="27">
        <f t="shared" si="57"/>
        <v>4158.2666666666664</v>
      </c>
      <c r="U97" s="27">
        <f t="shared" si="58"/>
        <v>4362.8</v>
      </c>
      <c r="V97" s="27">
        <f t="shared" si="59"/>
        <v>4582.9333333333334</v>
      </c>
      <c r="W97" s="27"/>
      <c r="X97" s="23"/>
      <c r="Z97" s="34">
        <f t="shared" si="60"/>
        <v>45260.800000000003</v>
      </c>
      <c r="AA97" s="27">
        <f t="shared" si="61"/>
        <v>47528</v>
      </c>
      <c r="AB97" s="27">
        <f t="shared" si="62"/>
        <v>49899.199999999997</v>
      </c>
      <c r="AC97" s="27">
        <f t="shared" si="63"/>
        <v>52353.600000000006</v>
      </c>
      <c r="AD97" s="27">
        <f t="shared" si="64"/>
        <v>54995.200000000004</v>
      </c>
      <c r="AE97" s="37"/>
      <c r="AF97" s="50"/>
    </row>
    <row r="98" spans="1:32" x14ac:dyDescent="0.25">
      <c r="A98" s="28" t="s">
        <v>38</v>
      </c>
      <c r="B98" s="39">
        <f t="shared" ref="B98:F98" si="70">ROUND((B57*0.02)+B57,2)</f>
        <v>23.5</v>
      </c>
      <c r="C98" s="41">
        <f t="shared" si="70"/>
        <v>24.68</v>
      </c>
      <c r="D98" s="41">
        <f t="shared" si="70"/>
        <v>25.93</v>
      </c>
      <c r="E98" s="41">
        <f t="shared" si="70"/>
        <v>27.21</v>
      </c>
      <c r="F98" s="41">
        <f t="shared" si="70"/>
        <v>28.58</v>
      </c>
      <c r="G98" s="41"/>
      <c r="H98" s="23"/>
      <c r="J98" s="34">
        <f t="shared" si="50"/>
        <v>1880</v>
      </c>
      <c r="K98" s="27">
        <f t="shared" si="51"/>
        <v>1974.4</v>
      </c>
      <c r="L98" s="27">
        <f t="shared" si="52"/>
        <v>2074.4</v>
      </c>
      <c r="M98" s="27">
        <f t="shared" si="53"/>
        <v>2176.8000000000002</v>
      </c>
      <c r="N98" s="27">
        <f t="shared" si="54"/>
        <v>2286.3999999999996</v>
      </c>
      <c r="O98" s="27"/>
      <c r="P98" s="23"/>
      <c r="R98" s="34">
        <f t="shared" si="55"/>
        <v>4073.3333333333335</v>
      </c>
      <c r="S98" s="27">
        <f t="shared" si="56"/>
        <v>4277.8666666666668</v>
      </c>
      <c r="T98" s="27">
        <f t="shared" si="57"/>
        <v>4494.5333333333338</v>
      </c>
      <c r="U98" s="27">
        <f t="shared" si="58"/>
        <v>4716.4000000000005</v>
      </c>
      <c r="V98" s="27">
        <f t="shared" si="59"/>
        <v>4953.8666666666659</v>
      </c>
      <c r="W98" s="27"/>
      <c r="X98" s="23"/>
      <c r="Z98" s="34">
        <f t="shared" si="60"/>
        <v>48880</v>
      </c>
      <c r="AA98" s="27">
        <f t="shared" si="61"/>
        <v>51334.400000000001</v>
      </c>
      <c r="AB98" s="27">
        <f t="shared" si="62"/>
        <v>53934.400000000001</v>
      </c>
      <c r="AC98" s="27">
        <f t="shared" si="63"/>
        <v>56596.800000000003</v>
      </c>
      <c r="AD98" s="27">
        <f t="shared" si="64"/>
        <v>59446.399999999994</v>
      </c>
      <c r="AE98" s="37"/>
      <c r="AF98" s="50"/>
    </row>
    <row r="99" spans="1:32" x14ac:dyDescent="0.25">
      <c r="A99" s="28" t="s">
        <v>39</v>
      </c>
      <c r="B99" s="39">
        <f t="shared" ref="B99:F99" si="71">ROUND((B58*0.02)+B58,2)</f>
        <v>23.77</v>
      </c>
      <c r="C99" s="41">
        <f t="shared" si="71"/>
        <v>24.95</v>
      </c>
      <c r="D99" s="41">
        <f t="shared" si="71"/>
        <v>26.2</v>
      </c>
      <c r="E99" s="41">
        <f t="shared" si="71"/>
        <v>27.52</v>
      </c>
      <c r="F99" s="41">
        <f t="shared" si="71"/>
        <v>28.89</v>
      </c>
      <c r="G99" s="41"/>
      <c r="H99" s="23"/>
      <c r="J99" s="34">
        <f t="shared" si="50"/>
        <v>1901.6</v>
      </c>
      <c r="K99" s="27">
        <f t="shared" si="51"/>
        <v>1996</v>
      </c>
      <c r="L99" s="27">
        <f t="shared" si="52"/>
        <v>2096</v>
      </c>
      <c r="M99" s="27">
        <f t="shared" si="53"/>
        <v>2201.6</v>
      </c>
      <c r="N99" s="27">
        <f t="shared" si="54"/>
        <v>2311.1999999999998</v>
      </c>
      <c r="O99" s="27"/>
      <c r="P99" s="23"/>
      <c r="R99" s="34">
        <f t="shared" si="55"/>
        <v>4120.1333333333332</v>
      </c>
      <c r="S99" s="27">
        <f t="shared" si="56"/>
        <v>4324.666666666667</v>
      </c>
      <c r="T99" s="27">
        <f t="shared" si="57"/>
        <v>4541.333333333333</v>
      </c>
      <c r="U99" s="27">
        <f t="shared" si="58"/>
        <v>4770.1333333333332</v>
      </c>
      <c r="V99" s="27">
        <f t="shared" si="59"/>
        <v>5007.5999999999995</v>
      </c>
      <c r="W99" s="27"/>
      <c r="X99" s="23"/>
      <c r="Z99" s="34">
        <f t="shared" si="60"/>
        <v>49441.599999999999</v>
      </c>
      <c r="AA99" s="27">
        <f t="shared" si="61"/>
        <v>51896</v>
      </c>
      <c r="AB99" s="27">
        <f t="shared" si="62"/>
        <v>54496</v>
      </c>
      <c r="AC99" s="27">
        <f t="shared" si="63"/>
        <v>57241.599999999999</v>
      </c>
      <c r="AD99" s="27">
        <f t="shared" si="64"/>
        <v>60091.199999999997</v>
      </c>
      <c r="AE99" s="37"/>
      <c r="AF99" s="50"/>
    </row>
    <row r="100" spans="1:32" x14ac:dyDescent="0.25">
      <c r="A100" s="28" t="s">
        <v>40</v>
      </c>
      <c r="B100" s="39">
        <f t="shared" ref="B100:F100" si="72">ROUND((B59*0.02)+B59,2)</f>
        <v>26.12</v>
      </c>
      <c r="C100" s="41">
        <f t="shared" si="72"/>
        <v>27.44</v>
      </c>
      <c r="D100" s="41">
        <f t="shared" si="72"/>
        <v>28.82</v>
      </c>
      <c r="E100" s="41">
        <f t="shared" si="72"/>
        <v>30.24</v>
      </c>
      <c r="F100" s="41">
        <f t="shared" si="72"/>
        <v>31.76</v>
      </c>
      <c r="G100" s="41"/>
      <c r="H100" s="23"/>
      <c r="J100" s="34">
        <f t="shared" si="50"/>
        <v>2089.6</v>
      </c>
      <c r="K100" s="27">
        <f t="shared" si="51"/>
        <v>2195.2000000000003</v>
      </c>
      <c r="L100" s="27">
        <f t="shared" si="52"/>
        <v>2305.6</v>
      </c>
      <c r="M100" s="27">
        <f t="shared" si="53"/>
        <v>2419.1999999999998</v>
      </c>
      <c r="N100" s="27">
        <f t="shared" si="54"/>
        <v>2540.8000000000002</v>
      </c>
      <c r="O100" s="27"/>
      <c r="P100" s="23"/>
      <c r="R100" s="34">
        <f t="shared" si="55"/>
        <v>4527.4666666666662</v>
      </c>
      <c r="S100" s="27">
        <f t="shared" si="56"/>
        <v>4756.2666666666673</v>
      </c>
      <c r="T100" s="27">
        <f t="shared" si="57"/>
        <v>4995.4666666666662</v>
      </c>
      <c r="U100" s="27">
        <f t="shared" si="58"/>
        <v>5241.5999999999995</v>
      </c>
      <c r="V100" s="27">
        <f t="shared" si="59"/>
        <v>5505.0666666666666</v>
      </c>
      <c r="W100" s="27"/>
      <c r="X100" s="23"/>
      <c r="Z100" s="34">
        <f t="shared" si="60"/>
        <v>54329.599999999999</v>
      </c>
      <c r="AA100" s="27">
        <f t="shared" si="61"/>
        <v>57075.200000000004</v>
      </c>
      <c r="AB100" s="27">
        <f t="shared" si="62"/>
        <v>59945.599999999999</v>
      </c>
      <c r="AC100" s="27">
        <f t="shared" si="63"/>
        <v>62899.199999999997</v>
      </c>
      <c r="AD100" s="27">
        <f t="shared" si="64"/>
        <v>66060.800000000003</v>
      </c>
      <c r="AE100" s="37"/>
      <c r="AF100" s="50"/>
    </row>
    <row r="101" spans="1:32" x14ac:dyDescent="0.25">
      <c r="A101" s="28" t="s">
        <v>41</v>
      </c>
      <c r="B101" s="39">
        <f t="shared" ref="B101:F101" si="73">ROUND((B60*0.02)+B60,2)</f>
        <v>25.65</v>
      </c>
      <c r="C101" s="41">
        <f t="shared" si="73"/>
        <v>26.92</v>
      </c>
      <c r="D101" s="41">
        <f t="shared" si="73"/>
        <v>28.27</v>
      </c>
      <c r="E101" s="41">
        <f t="shared" si="73"/>
        <v>29.69</v>
      </c>
      <c r="F101" s="41">
        <f t="shared" si="73"/>
        <v>31.18</v>
      </c>
      <c r="G101" s="41"/>
      <c r="H101" s="23"/>
      <c r="J101" s="34">
        <f t="shared" si="50"/>
        <v>2052</v>
      </c>
      <c r="K101" s="27">
        <f t="shared" si="51"/>
        <v>2153.6000000000004</v>
      </c>
      <c r="L101" s="27">
        <f t="shared" si="52"/>
        <v>2261.6</v>
      </c>
      <c r="M101" s="27">
        <f t="shared" si="53"/>
        <v>2375.2000000000003</v>
      </c>
      <c r="N101" s="27">
        <f t="shared" si="54"/>
        <v>2494.4</v>
      </c>
      <c r="O101" s="27"/>
      <c r="P101" s="23"/>
      <c r="R101" s="34">
        <f t="shared" si="55"/>
        <v>4446</v>
      </c>
      <c r="S101" s="27">
        <f t="shared" si="56"/>
        <v>4666.1333333333341</v>
      </c>
      <c r="T101" s="27">
        <f t="shared" si="57"/>
        <v>4900.1333333333332</v>
      </c>
      <c r="U101" s="27">
        <f t="shared" si="58"/>
        <v>5146.2666666666673</v>
      </c>
      <c r="V101" s="27">
        <f t="shared" si="59"/>
        <v>5404.5333333333338</v>
      </c>
      <c r="W101" s="27"/>
      <c r="X101" s="23"/>
      <c r="Z101" s="34">
        <f t="shared" si="60"/>
        <v>53352</v>
      </c>
      <c r="AA101" s="27">
        <f t="shared" si="61"/>
        <v>55993.600000000006</v>
      </c>
      <c r="AB101" s="27">
        <f t="shared" si="62"/>
        <v>58801.599999999999</v>
      </c>
      <c r="AC101" s="27">
        <f t="shared" si="63"/>
        <v>61755.200000000004</v>
      </c>
      <c r="AD101" s="27">
        <f t="shared" si="64"/>
        <v>64854.400000000001</v>
      </c>
      <c r="AE101" s="37"/>
      <c r="AF101" s="50"/>
    </row>
    <row r="102" spans="1:32" x14ac:dyDescent="0.25">
      <c r="A102" s="28" t="s">
        <v>233</v>
      </c>
      <c r="B102" s="39">
        <f t="shared" ref="B102:F102" si="74">ROUND((B61*0.02)+B61,2)</f>
        <v>25.84</v>
      </c>
      <c r="C102" s="41">
        <f t="shared" si="74"/>
        <v>27.12</v>
      </c>
      <c r="D102" s="41">
        <f t="shared" si="74"/>
        <v>28.49</v>
      </c>
      <c r="E102" s="41">
        <f t="shared" si="74"/>
        <v>29.91</v>
      </c>
      <c r="F102" s="41">
        <f t="shared" si="74"/>
        <v>31.4</v>
      </c>
      <c r="G102" s="41"/>
      <c r="H102" s="23"/>
      <c r="J102" s="34">
        <f t="shared" si="50"/>
        <v>2067.1999999999998</v>
      </c>
      <c r="K102" s="27">
        <f t="shared" si="51"/>
        <v>2169.6</v>
      </c>
      <c r="L102" s="27">
        <f t="shared" si="52"/>
        <v>2279.1999999999998</v>
      </c>
      <c r="M102" s="27">
        <f t="shared" si="53"/>
        <v>2392.8000000000002</v>
      </c>
      <c r="N102" s="27">
        <f t="shared" si="54"/>
        <v>2512</v>
      </c>
      <c r="O102" s="27"/>
      <c r="P102" s="23"/>
      <c r="R102" s="34">
        <f t="shared" si="55"/>
        <v>4478.9333333333334</v>
      </c>
      <c r="S102" s="27">
        <f t="shared" si="56"/>
        <v>4700.8</v>
      </c>
      <c r="T102" s="27">
        <f t="shared" si="57"/>
        <v>4938.2666666666664</v>
      </c>
      <c r="U102" s="27">
        <f t="shared" si="58"/>
        <v>5184.4000000000005</v>
      </c>
      <c r="V102" s="27">
        <f t="shared" si="59"/>
        <v>5442.666666666667</v>
      </c>
      <c r="W102" s="27"/>
      <c r="X102" s="23"/>
      <c r="Z102" s="34">
        <f t="shared" si="60"/>
        <v>53747.199999999997</v>
      </c>
      <c r="AA102" s="27">
        <f t="shared" si="61"/>
        <v>56409.599999999999</v>
      </c>
      <c r="AB102" s="27">
        <f t="shared" si="62"/>
        <v>59259.199999999997</v>
      </c>
      <c r="AC102" s="27">
        <f t="shared" si="63"/>
        <v>62212.800000000003</v>
      </c>
      <c r="AD102" s="27">
        <f t="shared" si="64"/>
        <v>65312</v>
      </c>
      <c r="AE102" s="37"/>
      <c r="AF102" s="50"/>
    </row>
    <row r="103" spans="1:32" x14ac:dyDescent="0.25">
      <c r="A103" s="28" t="s">
        <v>264</v>
      </c>
      <c r="B103" s="39">
        <f t="shared" ref="B103:F103" si="75">ROUND((B62*0.02)+B62,2)</f>
        <v>15.3</v>
      </c>
      <c r="C103" s="41">
        <f t="shared" si="75"/>
        <v>16.07</v>
      </c>
      <c r="D103" s="41">
        <f t="shared" si="75"/>
        <v>16.87</v>
      </c>
      <c r="E103" s="41">
        <f t="shared" si="75"/>
        <v>17.71</v>
      </c>
      <c r="F103" s="41">
        <f t="shared" si="75"/>
        <v>18.59</v>
      </c>
      <c r="G103" s="41"/>
      <c r="H103" s="23"/>
      <c r="J103" s="34">
        <f t="shared" si="50"/>
        <v>1224</v>
      </c>
      <c r="K103" s="27">
        <f t="shared" si="51"/>
        <v>1285.5999999999999</v>
      </c>
      <c r="L103" s="27">
        <f t="shared" si="52"/>
        <v>1349.6000000000001</v>
      </c>
      <c r="M103" s="27">
        <f t="shared" si="53"/>
        <v>1416.8000000000002</v>
      </c>
      <c r="N103" s="27">
        <f t="shared" si="54"/>
        <v>1487.2</v>
      </c>
      <c r="O103" s="27"/>
      <c r="P103" s="23"/>
      <c r="R103" s="34">
        <f t="shared" si="55"/>
        <v>2652</v>
      </c>
      <c r="S103" s="27">
        <f t="shared" si="56"/>
        <v>2785.4666666666667</v>
      </c>
      <c r="T103" s="27">
        <f t="shared" si="57"/>
        <v>2924.1333333333337</v>
      </c>
      <c r="U103" s="27">
        <f t="shared" si="58"/>
        <v>3069.7333333333336</v>
      </c>
      <c r="V103" s="27">
        <f t="shared" si="59"/>
        <v>3222.2666666666669</v>
      </c>
      <c r="W103" s="27"/>
      <c r="X103" s="23"/>
      <c r="Z103" s="34">
        <f t="shared" si="60"/>
        <v>31824</v>
      </c>
      <c r="AA103" s="27">
        <f t="shared" si="61"/>
        <v>33425.599999999999</v>
      </c>
      <c r="AB103" s="27">
        <f t="shared" si="62"/>
        <v>35089.600000000006</v>
      </c>
      <c r="AC103" s="27">
        <f t="shared" si="63"/>
        <v>36836.800000000003</v>
      </c>
      <c r="AD103" s="27">
        <f t="shared" si="64"/>
        <v>38667.200000000004</v>
      </c>
      <c r="AE103" s="37"/>
      <c r="AF103" s="50"/>
    </row>
    <row r="104" spans="1:32" x14ac:dyDescent="0.25">
      <c r="A104" s="28" t="s">
        <v>43</v>
      </c>
      <c r="B104" s="39">
        <f t="shared" ref="B104:F104" si="76">ROUND((B63*0.02)+B63,2)</f>
        <v>19.489999999999998</v>
      </c>
      <c r="C104" s="41">
        <f t="shared" si="76"/>
        <v>20.48</v>
      </c>
      <c r="D104" s="41">
        <f t="shared" si="76"/>
        <v>21.51</v>
      </c>
      <c r="E104" s="41">
        <f t="shared" si="76"/>
        <v>22.58</v>
      </c>
      <c r="F104" s="41">
        <f t="shared" si="76"/>
        <v>23.7</v>
      </c>
      <c r="G104" s="41"/>
      <c r="H104" s="23"/>
      <c r="J104" s="34">
        <f t="shared" si="50"/>
        <v>1559.1999999999998</v>
      </c>
      <c r="K104" s="27">
        <f t="shared" si="51"/>
        <v>1638.4</v>
      </c>
      <c r="L104" s="27">
        <f t="shared" si="52"/>
        <v>1720.8000000000002</v>
      </c>
      <c r="M104" s="27">
        <f t="shared" si="53"/>
        <v>1806.3999999999999</v>
      </c>
      <c r="N104" s="27">
        <f t="shared" si="54"/>
        <v>1896</v>
      </c>
      <c r="O104" s="27"/>
      <c r="P104" s="23"/>
      <c r="R104" s="34">
        <f t="shared" si="55"/>
        <v>3378.2666666666664</v>
      </c>
      <c r="S104" s="27">
        <f t="shared" si="56"/>
        <v>3549.8666666666668</v>
      </c>
      <c r="T104" s="27">
        <f t="shared" si="57"/>
        <v>3728.4</v>
      </c>
      <c r="U104" s="27">
        <f t="shared" si="58"/>
        <v>3913.8666666666663</v>
      </c>
      <c r="V104" s="27">
        <f t="shared" si="59"/>
        <v>4108</v>
      </c>
      <c r="W104" s="27"/>
      <c r="X104" s="23"/>
      <c r="Z104" s="34">
        <f t="shared" si="60"/>
        <v>40539.199999999997</v>
      </c>
      <c r="AA104" s="27">
        <f t="shared" si="61"/>
        <v>42598.400000000001</v>
      </c>
      <c r="AB104" s="27">
        <f t="shared" si="62"/>
        <v>44740.800000000003</v>
      </c>
      <c r="AC104" s="27">
        <f t="shared" si="63"/>
        <v>46966.399999999994</v>
      </c>
      <c r="AD104" s="27">
        <f t="shared" si="64"/>
        <v>49296</v>
      </c>
      <c r="AE104" s="37"/>
      <c r="AF104" s="50"/>
    </row>
    <row r="105" spans="1:32" x14ac:dyDescent="0.25">
      <c r="A105" s="28" t="s">
        <v>44</v>
      </c>
      <c r="B105" s="39">
        <f t="shared" ref="B105:F105" si="77">ROUND((B64*0.02)+B64,2)</f>
        <v>21.47</v>
      </c>
      <c r="C105" s="41">
        <f t="shared" si="77"/>
        <v>22.54</v>
      </c>
      <c r="D105" s="41">
        <f t="shared" si="77"/>
        <v>23.66</v>
      </c>
      <c r="E105" s="41">
        <f t="shared" si="77"/>
        <v>24.86</v>
      </c>
      <c r="F105" s="41">
        <f t="shared" si="77"/>
        <v>26.08</v>
      </c>
      <c r="G105" s="41"/>
      <c r="H105" s="23"/>
      <c r="J105" s="34">
        <f t="shared" si="50"/>
        <v>1717.6</v>
      </c>
      <c r="K105" s="27">
        <f t="shared" si="51"/>
        <v>1803.1999999999998</v>
      </c>
      <c r="L105" s="27">
        <f t="shared" si="52"/>
        <v>1892.8</v>
      </c>
      <c r="M105" s="27">
        <f t="shared" si="53"/>
        <v>1988.8</v>
      </c>
      <c r="N105" s="27">
        <f t="shared" si="54"/>
        <v>2086.3999999999996</v>
      </c>
      <c r="O105" s="27"/>
      <c r="P105" s="23"/>
      <c r="R105" s="34">
        <f t="shared" si="55"/>
        <v>3721.4666666666667</v>
      </c>
      <c r="S105" s="27">
        <f t="shared" si="56"/>
        <v>3906.9333333333329</v>
      </c>
      <c r="T105" s="27">
        <f t="shared" si="57"/>
        <v>4101.0666666666666</v>
      </c>
      <c r="U105" s="27">
        <f t="shared" si="58"/>
        <v>4309.0666666666666</v>
      </c>
      <c r="V105" s="27">
        <f t="shared" si="59"/>
        <v>4520.5333333333328</v>
      </c>
      <c r="W105" s="27"/>
      <c r="X105" s="23"/>
      <c r="Z105" s="34">
        <f t="shared" si="60"/>
        <v>44657.599999999999</v>
      </c>
      <c r="AA105" s="27">
        <f t="shared" si="61"/>
        <v>46883.199999999997</v>
      </c>
      <c r="AB105" s="27">
        <f t="shared" si="62"/>
        <v>49212.799999999996</v>
      </c>
      <c r="AC105" s="27">
        <f t="shared" si="63"/>
        <v>51708.799999999996</v>
      </c>
      <c r="AD105" s="27">
        <f t="shared" si="64"/>
        <v>54246.399999999994</v>
      </c>
      <c r="AE105" s="37"/>
      <c r="AF105" s="50"/>
    </row>
    <row r="106" spans="1:32" x14ac:dyDescent="0.25">
      <c r="A106" s="28" t="s">
        <v>45</v>
      </c>
      <c r="B106" s="39">
        <f t="shared" ref="B106:F107" si="78">ROUND((B65*0.02)+B65,2)</f>
        <v>20.13</v>
      </c>
      <c r="C106" s="41">
        <f t="shared" si="78"/>
        <v>21.13</v>
      </c>
      <c r="D106" s="41">
        <f t="shared" si="78"/>
        <v>22.19</v>
      </c>
      <c r="E106" s="41">
        <f t="shared" si="78"/>
        <v>23.31</v>
      </c>
      <c r="F106" s="41">
        <f t="shared" si="78"/>
        <v>24.46</v>
      </c>
      <c r="G106" s="41"/>
      <c r="H106" s="23"/>
      <c r="J106" s="34">
        <f t="shared" si="50"/>
        <v>1610.3999999999999</v>
      </c>
      <c r="K106" s="27">
        <f t="shared" si="51"/>
        <v>1690.3999999999999</v>
      </c>
      <c r="L106" s="27">
        <f t="shared" si="52"/>
        <v>1775.2</v>
      </c>
      <c r="M106" s="27">
        <f t="shared" si="53"/>
        <v>1864.8</v>
      </c>
      <c r="N106" s="27">
        <f t="shared" si="54"/>
        <v>1956.8000000000002</v>
      </c>
      <c r="O106" s="27"/>
      <c r="P106" s="23"/>
      <c r="R106" s="34">
        <f t="shared" si="55"/>
        <v>3489.1999999999994</v>
      </c>
      <c r="S106" s="27">
        <f t="shared" si="56"/>
        <v>3662.5333333333328</v>
      </c>
      <c r="T106" s="27">
        <f t="shared" si="57"/>
        <v>3846.2666666666669</v>
      </c>
      <c r="U106" s="27">
        <f t="shared" si="58"/>
        <v>4040.3999999999996</v>
      </c>
      <c r="V106" s="27">
        <f t="shared" si="59"/>
        <v>4239.7333333333336</v>
      </c>
      <c r="W106" s="27"/>
      <c r="X106" s="23"/>
      <c r="Z106" s="34">
        <f t="shared" si="60"/>
        <v>41870.399999999994</v>
      </c>
      <c r="AA106" s="27">
        <f t="shared" si="61"/>
        <v>43950.399999999994</v>
      </c>
      <c r="AB106" s="27">
        <f t="shared" si="62"/>
        <v>46155.200000000004</v>
      </c>
      <c r="AC106" s="27">
        <f t="shared" si="63"/>
        <v>48484.799999999996</v>
      </c>
      <c r="AD106" s="27">
        <f t="shared" si="64"/>
        <v>50876.800000000003</v>
      </c>
      <c r="AE106" s="37"/>
      <c r="AF106" s="50"/>
    </row>
    <row r="107" spans="1:32" x14ac:dyDescent="0.25">
      <c r="A107" s="28" t="s">
        <v>273</v>
      </c>
      <c r="B107" s="39">
        <f t="shared" si="78"/>
        <v>33.83</v>
      </c>
      <c r="C107" s="41">
        <f t="shared" si="78"/>
        <v>35.53</v>
      </c>
      <c r="D107" s="41">
        <f t="shared" si="78"/>
        <v>37.299999999999997</v>
      </c>
      <c r="E107" s="41">
        <f t="shared" si="78"/>
        <v>39.17</v>
      </c>
      <c r="F107" s="41">
        <f t="shared" si="78"/>
        <v>41.13</v>
      </c>
      <c r="G107" s="41"/>
      <c r="H107" s="23"/>
      <c r="J107" s="34">
        <f t="shared" ref="J107" si="79">B107*80</f>
        <v>2706.3999999999996</v>
      </c>
      <c r="K107" s="27">
        <f t="shared" ref="K107" si="80">C107*80</f>
        <v>2842.4</v>
      </c>
      <c r="L107" s="27">
        <f t="shared" ref="L107" si="81">D107*80</f>
        <v>2984</v>
      </c>
      <c r="M107" s="27">
        <f t="shared" ref="M107" si="82">E107*80</f>
        <v>3133.6000000000004</v>
      </c>
      <c r="N107" s="27">
        <f t="shared" ref="N107" si="83">F107*80</f>
        <v>3290.4</v>
      </c>
      <c r="O107" s="27"/>
      <c r="P107" s="23"/>
      <c r="R107" s="34">
        <f t="shared" ref="R107" si="84">(J107*26)/12</f>
        <v>5863.8666666666659</v>
      </c>
      <c r="S107" s="27">
        <f t="shared" ref="S107" si="85">(K107*26)/12</f>
        <v>6158.5333333333338</v>
      </c>
      <c r="T107" s="27">
        <f t="shared" ref="T107" si="86">(L107*26)/12</f>
        <v>6465.333333333333</v>
      </c>
      <c r="U107" s="27">
        <f t="shared" ref="U107" si="87">(M107*26)/12</f>
        <v>6789.4666666666672</v>
      </c>
      <c r="V107" s="27">
        <f t="shared" ref="V107" si="88">(N107*26)/12</f>
        <v>7129.2000000000007</v>
      </c>
      <c r="W107" s="27"/>
      <c r="X107" s="23"/>
      <c r="Z107" s="34">
        <f t="shared" ref="Z107" si="89">J107*26</f>
        <v>70366.399999999994</v>
      </c>
      <c r="AA107" s="27">
        <f t="shared" ref="AA107" si="90">K107*26</f>
        <v>73902.400000000009</v>
      </c>
      <c r="AB107" s="27">
        <f t="shared" ref="AB107" si="91">L107*26</f>
        <v>77584</v>
      </c>
      <c r="AC107" s="27">
        <f t="shared" ref="AC107" si="92">M107*26</f>
        <v>81473.600000000006</v>
      </c>
      <c r="AD107" s="27">
        <f t="shared" ref="AD107" si="93">N107*26</f>
        <v>85550.400000000009</v>
      </c>
      <c r="AE107" s="37"/>
      <c r="AF107" s="50"/>
    </row>
    <row r="108" spans="1:32" x14ac:dyDescent="0.25">
      <c r="A108" s="28" t="s">
        <v>46</v>
      </c>
      <c r="B108" s="39">
        <f t="shared" ref="B108:F108" si="94">ROUND((B67*0.02)+B67,2)</f>
        <v>22.13</v>
      </c>
      <c r="C108" s="41">
        <f t="shared" si="94"/>
        <v>23.24</v>
      </c>
      <c r="D108" s="41">
        <f t="shared" si="94"/>
        <v>24.41</v>
      </c>
      <c r="E108" s="41">
        <f t="shared" si="94"/>
        <v>25.62</v>
      </c>
      <c r="F108" s="41">
        <f t="shared" si="94"/>
        <v>26.9</v>
      </c>
      <c r="G108" s="41"/>
      <c r="H108" s="23"/>
      <c r="J108" s="34">
        <f t="shared" si="50"/>
        <v>1770.3999999999999</v>
      </c>
      <c r="K108" s="27">
        <f t="shared" si="51"/>
        <v>1859.1999999999998</v>
      </c>
      <c r="L108" s="27">
        <f t="shared" si="52"/>
        <v>1952.8</v>
      </c>
      <c r="M108" s="27">
        <f t="shared" si="53"/>
        <v>2049.6</v>
      </c>
      <c r="N108" s="27">
        <f t="shared" si="54"/>
        <v>2152</v>
      </c>
      <c r="O108" s="27"/>
      <c r="P108" s="23"/>
      <c r="R108" s="34">
        <f t="shared" si="55"/>
        <v>3835.8666666666663</v>
      </c>
      <c r="S108" s="27">
        <f t="shared" si="56"/>
        <v>4028.2666666666664</v>
      </c>
      <c r="T108" s="27">
        <f t="shared" si="57"/>
        <v>4231.0666666666666</v>
      </c>
      <c r="U108" s="27">
        <f t="shared" si="58"/>
        <v>4440.8</v>
      </c>
      <c r="V108" s="27">
        <f t="shared" si="59"/>
        <v>4662.666666666667</v>
      </c>
      <c r="W108" s="27"/>
      <c r="X108" s="23"/>
      <c r="Z108" s="34">
        <f t="shared" si="60"/>
        <v>46030.399999999994</v>
      </c>
      <c r="AA108" s="27">
        <f t="shared" si="61"/>
        <v>48339.199999999997</v>
      </c>
      <c r="AB108" s="27">
        <f t="shared" si="62"/>
        <v>50772.799999999996</v>
      </c>
      <c r="AC108" s="27">
        <f t="shared" si="63"/>
        <v>53289.599999999999</v>
      </c>
      <c r="AD108" s="27">
        <f t="shared" si="64"/>
        <v>55952</v>
      </c>
      <c r="AE108" s="37"/>
      <c r="AF108" s="50"/>
    </row>
    <row r="109" spans="1:32" x14ac:dyDescent="0.25">
      <c r="A109" s="28" t="s">
        <v>47</v>
      </c>
      <c r="B109" s="39">
        <f t="shared" ref="B109:F109" si="95">ROUND((B68*0.02)+B68,2)</f>
        <v>24.16</v>
      </c>
      <c r="C109" s="41">
        <f t="shared" si="95"/>
        <v>25.37</v>
      </c>
      <c r="D109" s="41">
        <f t="shared" si="95"/>
        <v>26.63</v>
      </c>
      <c r="E109" s="41">
        <f t="shared" si="95"/>
        <v>27.96</v>
      </c>
      <c r="F109" s="41">
        <f t="shared" si="95"/>
        <v>29.37</v>
      </c>
      <c r="G109" s="41"/>
      <c r="H109" s="23"/>
      <c r="J109" s="34">
        <f t="shared" si="50"/>
        <v>1932.8</v>
      </c>
      <c r="K109" s="27">
        <f t="shared" si="51"/>
        <v>2029.6000000000001</v>
      </c>
      <c r="L109" s="27">
        <f t="shared" si="52"/>
        <v>2130.4</v>
      </c>
      <c r="M109" s="27">
        <f t="shared" si="53"/>
        <v>2236.8000000000002</v>
      </c>
      <c r="N109" s="27">
        <f t="shared" si="54"/>
        <v>2349.6</v>
      </c>
      <c r="O109" s="27"/>
      <c r="P109" s="23"/>
      <c r="R109" s="34">
        <f t="shared" si="55"/>
        <v>4187.7333333333327</v>
      </c>
      <c r="S109" s="27">
        <f t="shared" si="56"/>
        <v>4397.4666666666672</v>
      </c>
      <c r="T109" s="27">
        <f t="shared" si="57"/>
        <v>4615.8666666666668</v>
      </c>
      <c r="U109" s="27">
        <f t="shared" si="58"/>
        <v>4846.4000000000005</v>
      </c>
      <c r="V109" s="27">
        <f t="shared" si="59"/>
        <v>5090.8</v>
      </c>
      <c r="W109" s="27"/>
      <c r="X109" s="23"/>
      <c r="Z109" s="34">
        <f t="shared" si="60"/>
        <v>50252.799999999996</v>
      </c>
      <c r="AA109" s="27">
        <f t="shared" si="61"/>
        <v>52769.600000000006</v>
      </c>
      <c r="AB109" s="27">
        <f t="shared" si="62"/>
        <v>55390.400000000001</v>
      </c>
      <c r="AC109" s="27">
        <f t="shared" si="63"/>
        <v>58156.800000000003</v>
      </c>
      <c r="AD109" s="27">
        <f t="shared" si="64"/>
        <v>61089.599999999999</v>
      </c>
      <c r="AE109" s="37"/>
      <c r="AF109" s="50"/>
    </row>
    <row r="110" spans="1:32" x14ac:dyDescent="0.25">
      <c r="A110" s="28" t="s">
        <v>48</v>
      </c>
      <c r="B110" s="39">
        <f t="shared" ref="B110:F110" si="96">ROUND((B69*0.02)+B69,2)</f>
        <v>12.7</v>
      </c>
      <c r="C110" s="41">
        <f t="shared" si="96"/>
        <v>13.36</v>
      </c>
      <c r="D110" s="41">
        <f t="shared" si="96"/>
        <v>14.03</v>
      </c>
      <c r="E110" s="41">
        <f t="shared" si="96"/>
        <v>14.72</v>
      </c>
      <c r="F110" s="41">
        <f t="shared" si="96"/>
        <v>15.46</v>
      </c>
      <c r="G110" s="41"/>
      <c r="H110" s="23"/>
      <c r="J110" s="34">
        <f t="shared" si="50"/>
        <v>1016</v>
      </c>
      <c r="K110" s="27">
        <f t="shared" si="51"/>
        <v>1068.8</v>
      </c>
      <c r="L110" s="27">
        <f t="shared" si="52"/>
        <v>1122.3999999999999</v>
      </c>
      <c r="M110" s="27">
        <f t="shared" si="53"/>
        <v>1177.6000000000001</v>
      </c>
      <c r="N110" s="27">
        <f t="shared" si="54"/>
        <v>1236.8000000000002</v>
      </c>
      <c r="O110" s="27"/>
      <c r="P110" s="23"/>
      <c r="R110" s="34">
        <f t="shared" si="55"/>
        <v>2201.3333333333335</v>
      </c>
      <c r="S110" s="27">
        <f t="shared" si="56"/>
        <v>2315.7333333333331</v>
      </c>
      <c r="T110" s="27">
        <f t="shared" si="57"/>
        <v>2431.8666666666663</v>
      </c>
      <c r="U110" s="27">
        <f t="shared" si="58"/>
        <v>2551.4666666666667</v>
      </c>
      <c r="V110" s="27">
        <f t="shared" si="59"/>
        <v>2679.7333333333336</v>
      </c>
      <c r="W110" s="27"/>
      <c r="X110" s="23"/>
      <c r="Z110" s="34">
        <f t="shared" si="60"/>
        <v>26416</v>
      </c>
      <c r="AA110" s="27">
        <f t="shared" si="61"/>
        <v>27788.799999999999</v>
      </c>
      <c r="AB110" s="27">
        <f t="shared" si="62"/>
        <v>29182.399999999998</v>
      </c>
      <c r="AC110" s="27">
        <f t="shared" si="63"/>
        <v>30617.600000000002</v>
      </c>
      <c r="AD110" s="27">
        <f t="shared" si="64"/>
        <v>32156.800000000003</v>
      </c>
      <c r="AE110" s="37"/>
      <c r="AF110" s="50"/>
    </row>
    <row r="111" spans="1:32" x14ac:dyDescent="0.25">
      <c r="A111" s="28" t="s">
        <v>49</v>
      </c>
      <c r="B111" s="39">
        <f t="shared" ref="B111:F111" si="97">ROUND((B70*0.02)+B70,2)</f>
        <v>17.309999999999999</v>
      </c>
      <c r="C111" s="41">
        <f t="shared" si="97"/>
        <v>18.170000000000002</v>
      </c>
      <c r="D111" s="41">
        <f t="shared" si="97"/>
        <v>19.059999999999999</v>
      </c>
      <c r="E111" s="41">
        <f t="shared" si="97"/>
        <v>20.02</v>
      </c>
      <c r="F111" s="41">
        <f t="shared" si="97"/>
        <v>21.03</v>
      </c>
      <c r="G111" s="41"/>
      <c r="H111" s="23"/>
      <c r="J111" s="34">
        <f t="shared" si="50"/>
        <v>1384.8</v>
      </c>
      <c r="K111" s="27">
        <f t="shared" si="51"/>
        <v>1453.6000000000001</v>
      </c>
      <c r="L111" s="27">
        <f t="shared" si="52"/>
        <v>1524.8</v>
      </c>
      <c r="M111" s="27">
        <f t="shared" si="53"/>
        <v>1601.6</v>
      </c>
      <c r="N111" s="27">
        <f t="shared" si="54"/>
        <v>1682.4</v>
      </c>
      <c r="O111" s="27"/>
      <c r="P111" s="23"/>
      <c r="R111" s="34">
        <f t="shared" si="55"/>
        <v>3000.3999999999996</v>
      </c>
      <c r="S111" s="27">
        <f t="shared" si="56"/>
        <v>3149.4666666666672</v>
      </c>
      <c r="T111" s="27">
        <f t="shared" si="57"/>
        <v>3303.7333333333331</v>
      </c>
      <c r="U111" s="27">
        <f t="shared" si="58"/>
        <v>3470.1333333333332</v>
      </c>
      <c r="V111" s="27">
        <f t="shared" si="59"/>
        <v>3645.2000000000003</v>
      </c>
      <c r="W111" s="27"/>
      <c r="X111" s="23"/>
      <c r="Z111" s="34">
        <f t="shared" si="60"/>
        <v>36004.799999999996</v>
      </c>
      <c r="AA111" s="27">
        <f t="shared" si="61"/>
        <v>37793.600000000006</v>
      </c>
      <c r="AB111" s="27">
        <f t="shared" si="62"/>
        <v>39644.799999999996</v>
      </c>
      <c r="AC111" s="27">
        <f t="shared" si="63"/>
        <v>41641.599999999999</v>
      </c>
      <c r="AD111" s="27">
        <f t="shared" si="64"/>
        <v>43742.400000000001</v>
      </c>
      <c r="AE111" s="37"/>
      <c r="AF111" s="50"/>
    </row>
    <row r="112" spans="1:32" x14ac:dyDescent="0.25">
      <c r="A112" s="28" t="s">
        <v>50</v>
      </c>
      <c r="B112" s="39">
        <f t="shared" ref="B112:F112" si="98">ROUND((B71*0.02)+B71,2)</f>
        <v>19.27</v>
      </c>
      <c r="C112" s="41">
        <f t="shared" si="98"/>
        <v>20.23</v>
      </c>
      <c r="D112" s="41">
        <f t="shared" si="98"/>
        <v>21.24</v>
      </c>
      <c r="E112" s="41">
        <f t="shared" si="98"/>
        <v>22.31</v>
      </c>
      <c r="F112" s="41">
        <f t="shared" si="98"/>
        <v>23.41</v>
      </c>
      <c r="G112" s="41"/>
      <c r="H112" s="23"/>
      <c r="J112" s="34">
        <f t="shared" si="50"/>
        <v>1541.6</v>
      </c>
      <c r="K112" s="27">
        <f t="shared" si="51"/>
        <v>1618.4</v>
      </c>
      <c r="L112" s="27">
        <f t="shared" si="52"/>
        <v>1699.1999999999998</v>
      </c>
      <c r="M112" s="27">
        <f t="shared" si="53"/>
        <v>1784.8</v>
      </c>
      <c r="N112" s="27">
        <f t="shared" si="54"/>
        <v>1872.8</v>
      </c>
      <c r="O112" s="27"/>
      <c r="P112" s="23"/>
      <c r="R112" s="34">
        <f t="shared" si="55"/>
        <v>3340.1333333333332</v>
      </c>
      <c r="S112" s="27">
        <f t="shared" si="56"/>
        <v>3506.5333333333333</v>
      </c>
      <c r="T112" s="27">
        <f t="shared" si="57"/>
        <v>3681.6</v>
      </c>
      <c r="U112" s="27">
        <f t="shared" si="58"/>
        <v>3867.0666666666662</v>
      </c>
      <c r="V112" s="27">
        <f t="shared" si="59"/>
        <v>4057.7333333333331</v>
      </c>
      <c r="W112" s="27"/>
      <c r="X112" s="23"/>
      <c r="Z112" s="34">
        <f t="shared" si="60"/>
        <v>40081.599999999999</v>
      </c>
      <c r="AA112" s="27">
        <f t="shared" si="61"/>
        <v>42078.400000000001</v>
      </c>
      <c r="AB112" s="27">
        <f t="shared" si="62"/>
        <v>44179.199999999997</v>
      </c>
      <c r="AC112" s="27">
        <f t="shared" si="63"/>
        <v>46404.799999999996</v>
      </c>
      <c r="AD112" s="27">
        <f t="shared" si="64"/>
        <v>48692.799999999996</v>
      </c>
      <c r="AE112" s="37"/>
      <c r="AF112" s="50"/>
    </row>
    <row r="113" spans="1:32" x14ac:dyDescent="0.25">
      <c r="A113" s="28" t="s">
        <v>51</v>
      </c>
      <c r="B113" s="39">
        <f t="shared" ref="B113:F113" si="99">ROUND((B72*0.02)+B72,2)</f>
        <v>22.57</v>
      </c>
      <c r="C113" s="41">
        <f t="shared" si="99"/>
        <v>23.69</v>
      </c>
      <c r="D113" s="41">
        <f t="shared" si="99"/>
        <v>24.88</v>
      </c>
      <c r="E113" s="41">
        <f t="shared" si="99"/>
        <v>26.11</v>
      </c>
      <c r="F113" s="41">
        <f t="shared" si="99"/>
        <v>27.43</v>
      </c>
      <c r="G113" s="41"/>
      <c r="H113" s="23"/>
      <c r="J113" s="34">
        <f t="shared" si="50"/>
        <v>1805.6</v>
      </c>
      <c r="K113" s="27">
        <f t="shared" si="51"/>
        <v>1895.2</v>
      </c>
      <c r="L113" s="27">
        <f t="shared" si="52"/>
        <v>1990.3999999999999</v>
      </c>
      <c r="M113" s="27">
        <f t="shared" si="53"/>
        <v>2088.8000000000002</v>
      </c>
      <c r="N113" s="27">
        <f t="shared" si="54"/>
        <v>2194.4</v>
      </c>
      <c r="O113" s="27"/>
      <c r="P113" s="23"/>
      <c r="R113" s="34">
        <f t="shared" si="55"/>
        <v>3912.1333333333332</v>
      </c>
      <c r="S113" s="27">
        <f t="shared" si="56"/>
        <v>4106.2666666666673</v>
      </c>
      <c r="T113" s="27">
        <f t="shared" si="57"/>
        <v>4312.5333333333328</v>
      </c>
      <c r="U113" s="27">
        <f t="shared" si="58"/>
        <v>4525.7333333333336</v>
      </c>
      <c r="V113" s="27">
        <f t="shared" si="59"/>
        <v>4754.5333333333338</v>
      </c>
      <c r="W113" s="27"/>
      <c r="X113" s="23"/>
      <c r="Z113" s="34">
        <f t="shared" si="60"/>
        <v>46945.599999999999</v>
      </c>
      <c r="AA113" s="27">
        <f t="shared" si="61"/>
        <v>49275.200000000004</v>
      </c>
      <c r="AB113" s="27">
        <f t="shared" si="62"/>
        <v>51750.399999999994</v>
      </c>
      <c r="AC113" s="27">
        <f t="shared" si="63"/>
        <v>54308.800000000003</v>
      </c>
      <c r="AD113" s="27">
        <f t="shared" si="64"/>
        <v>57054.400000000001</v>
      </c>
      <c r="AE113" s="37"/>
      <c r="AF113" s="50"/>
    </row>
    <row r="114" spans="1:32" x14ac:dyDescent="0.25">
      <c r="A114" s="28" t="s">
        <v>52</v>
      </c>
      <c r="B114" s="39">
        <f t="shared" ref="B114:F114" si="100">ROUND((B73*0.02)+B73,2)</f>
        <v>17.96</v>
      </c>
      <c r="C114" s="41">
        <f t="shared" si="100"/>
        <v>18.88</v>
      </c>
      <c r="D114" s="41">
        <f t="shared" si="100"/>
        <v>19.809999999999999</v>
      </c>
      <c r="E114" s="41">
        <f t="shared" si="100"/>
        <v>20.8</v>
      </c>
      <c r="F114" s="41">
        <f t="shared" si="100"/>
        <v>21.85</v>
      </c>
      <c r="G114" s="41"/>
      <c r="H114" s="23"/>
      <c r="J114" s="34">
        <f t="shared" si="50"/>
        <v>1436.8000000000002</v>
      </c>
      <c r="K114" s="27">
        <f t="shared" si="51"/>
        <v>1510.3999999999999</v>
      </c>
      <c r="L114" s="27">
        <f t="shared" si="52"/>
        <v>1584.8</v>
      </c>
      <c r="M114" s="27">
        <f t="shared" si="53"/>
        <v>1664</v>
      </c>
      <c r="N114" s="27">
        <f t="shared" si="54"/>
        <v>1748</v>
      </c>
      <c r="O114" s="27"/>
      <c r="P114" s="23"/>
      <c r="R114" s="34">
        <f t="shared" si="55"/>
        <v>3113.0666666666671</v>
      </c>
      <c r="S114" s="27">
        <f t="shared" si="56"/>
        <v>3272.5333333333328</v>
      </c>
      <c r="T114" s="27">
        <f t="shared" si="57"/>
        <v>3433.7333333333331</v>
      </c>
      <c r="U114" s="27">
        <f t="shared" si="58"/>
        <v>3605.3333333333335</v>
      </c>
      <c r="V114" s="27">
        <f t="shared" si="59"/>
        <v>3787.3333333333335</v>
      </c>
      <c r="W114" s="27"/>
      <c r="X114" s="23"/>
      <c r="Z114" s="34">
        <f t="shared" si="60"/>
        <v>37356.800000000003</v>
      </c>
      <c r="AA114" s="27">
        <f t="shared" si="61"/>
        <v>39270.399999999994</v>
      </c>
      <c r="AB114" s="27">
        <f t="shared" si="62"/>
        <v>41204.799999999996</v>
      </c>
      <c r="AC114" s="27">
        <f t="shared" si="63"/>
        <v>43264</v>
      </c>
      <c r="AD114" s="27">
        <f t="shared" si="64"/>
        <v>45448</v>
      </c>
      <c r="AE114" s="37"/>
      <c r="AF114" s="50"/>
    </row>
    <row r="115" spans="1:32" x14ac:dyDescent="0.25">
      <c r="A115" s="28" t="s">
        <v>265</v>
      </c>
      <c r="B115" s="39">
        <f t="shared" ref="B115:F115" si="101">ROUND((B74*0.02)+B74,2)</f>
        <v>26.63</v>
      </c>
      <c r="C115" s="41">
        <f t="shared" si="101"/>
        <v>27.96</v>
      </c>
      <c r="D115" s="41">
        <f t="shared" si="101"/>
        <v>29.37</v>
      </c>
      <c r="E115" s="41">
        <f t="shared" si="101"/>
        <v>30.82</v>
      </c>
      <c r="F115" s="41">
        <f t="shared" si="101"/>
        <v>32.369999999999997</v>
      </c>
      <c r="G115" s="41"/>
      <c r="H115" s="56"/>
      <c r="J115" s="34">
        <f t="shared" si="50"/>
        <v>2130.4</v>
      </c>
      <c r="K115" s="27">
        <f t="shared" si="51"/>
        <v>2236.8000000000002</v>
      </c>
      <c r="L115" s="27">
        <f t="shared" si="52"/>
        <v>2349.6</v>
      </c>
      <c r="M115" s="27">
        <f t="shared" si="53"/>
        <v>2465.6</v>
      </c>
      <c r="N115" s="27">
        <f t="shared" si="54"/>
        <v>2589.6</v>
      </c>
      <c r="O115" s="27"/>
      <c r="P115" s="56"/>
      <c r="R115" s="34">
        <f t="shared" si="55"/>
        <v>4615.8666666666668</v>
      </c>
      <c r="S115" s="27">
        <f t="shared" si="56"/>
        <v>4846.4000000000005</v>
      </c>
      <c r="T115" s="27">
        <f t="shared" si="57"/>
        <v>5090.8</v>
      </c>
      <c r="U115" s="27">
        <f t="shared" si="58"/>
        <v>5342.1333333333332</v>
      </c>
      <c r="V115" s="27">
        <f t="shared" si="59"/>
        <v>5610.7999999999993</v>
      </c>
      <c r="W115" s="27"/>
      <c r="X115" s="56"/>
      <c r="Z115" s="34">
        <f t="shared" si="60"/>
        <v>55390.400000000001</v>
      </c>
      <c r="AA115" s="27">
        <f t="shared" si="61"/>
        <v>58156.800000000003</v>
      </c>
      <c r="AB115" s="27">
        <f t="shared" si="62"/>
        <v>61089.599999999999</v>
      </c>
      <c r="AC115" s="27">
        <f t="shared" si="63"/>
        <v>64105.599999999999</v>
      </c>
      <c r="AD115" s="27">
        <f t="shared" si="64"/>
        <v>67329.599999999991</v>
      </c>
      <c r="AE115" s="37"/>
      <c r="AF115" s="55"/>
    </row>
    <row r="116" spans="1:32" x14ac:dyDescent="0.25">
      <c r="A116" s="28" t="s">
        <v>53</v>
      </c>
      <c r="B116" s="39">
        <f t="shared" ref="B116:F116" si="102">ROUND((B75*0.02)+B75,2)</f>
        <v>26.45</v>
      </c>
      <c r="C116" s="41">
        <f t="shared" si="102"/>
        <v>27.76</v>
      </c>
      <c r="D116" s="41">
        <f t="shared" si="102"/>
        <v>29.15</v>
      </c>
      <c r="E116" s="41">
        <f t="shared" si="102"/>
        <v>30.61</v>
      </c>
      <c r="F116" s="41">
        <f t="shared" si="102"/>
        <v>32.14</v>
      </c>
      <c r="G116" s="41"/>
      <c r="H116" s="23"/>
      <c r="J116" s="34">
        <f t="shared" si="50"/>
        <v>2116</v>
      </c>
      <c r="K116" s="27">
        <f t="shared" si="51"/>
        <v>2220.8000000000002</v>
      </c>
      <c r="L116" s="27">
        <f t="shared" si="52"/>
        <v>2332</v>
      </c>
      <c r="M116" s="27">
        <f t="shared" si="53"/>
        <v>2448.8000000000002</v>
      </c>
      <c r="N116" s="27">
        <f t="shared" si="54"/>
        <v>2571.1999999999998</v>
      </c>
      <c r="O116" s="27"/>
      <c r="P116" s="23"/>
      <c r="R116" s="34">
        <f t="shared" si="55"/>
        <v>4584.666666666667</v>
      </c>
      <c r="S116" s="27">
        <f t="shared" si="56"/>
        <v>4811.7333333333336</v>
      </c>
      <c r="T116" s="27">
        <f t="shared" si="57"/>
        <v>5052.666666666667</v>
      </c>
      <c r="U116" s="27">
        <f t="shared" si="58"/>
        <v>5305.7333333333336</v>
      </c>
      <c r="V116" s="27">
        <f t="shared" si="59"/>
        <v>5570.9333333333334</v>
      </c>
      <c r="W116" s="27"/>
      <c r="X116" s="23"/>
      <c r="Z116" s="34">
        <f t="shared" si="60"/>
        <v>55016</v>
      </c>
      <c r="AA116" s="27">
        <f t="shared" si="61"/>
        <v>57740.800000000003</v>
      </c>
      <c r="AB116" s="27">
        <f t="shared" si="62"/>
        <v>60632</v>
      </c>
      <c r="AC116" s="27">
        <f t="shared" si="63"/>
        <v>63668.800000000003</v>
      </c>
      <c r="AD116" s="27">
        <f t="shared" si="64"/>
        <v>66851.199999999997</v>
      </c>
      <c r="AE116" s="37"/>
      <c r="AF116" s="50"/>
    </row>
    <row r="117" spans="1:32" x14ac:dyDescent="0.25">
      <c r="A117" s="28" t="s">
        <v>54</v>
      </c>
      <c r="B117" s="39">
        <f t="shared" ref="B117:F117" si="103">ROUND((B76*0.02)+B76,2)</f>
        <v>27.81</v>
      </c>
      <c r="C117" s="41">
        <f t="shared" si="103"/>
        <v>29.2</v>
      </c>
      <c r="D117" s="41">
        <f t="shared" si="103"/>
        <v>30.67</v>
      </c>
      <c r="E117" s="41">
        <f t="shared" si="103"/>
        <v>32.21</v>
      </c>
      <c r="F117" s="41">
        <f t="shared" si="103"/>
        <v>33.81</v>
      </c>
      <c r="G117" s="41"/>
      <c r="H117" s="23"/>
      <c r="J117" s="34">
        <f t="shared" si="50"/>
        <v>2224.7999999999997</v>
      </c>
      <c r="K117" s="27">
        <f t="shared" si="51"/>
        <v>2336</v>
      </c>
      <c r="L117" s="27">
        <f t="shared" si="52"/>
        <v>2453.6000000000004</v>
      </c>
      <c r="M117" s="27">
        <f t="shared" si="53"/>
        <v>2576.8000000000002</v>
      </c>
      <c r="N117" s="27">
        <f t="shared" si="54"/>
        <v>2704.8</v>
      </c>
      <c r="O117" s="27"/>
      <c r="P117" s="23"/>
      <c r="R117" s="34">
        <f t="shared" si="55"/>
        <v>4820.3999999999996</v>
      </c>
      <c r="S117" s="27">
        <f t="shared" si="56"/>
        <v>5061.333333333333</v>
      </c>
      <c r="T117" s="27">
        <f t="shared" si="57"/>
        <v>5316.1333333333341</v>
      </c>
      <c r="U117" s="27">
        <f t="shared" si="58"/>
        <v>5583.0666666666666</v>
      </c>
      <c r="V117" s="27">
        <f t="shared" si="59"/>
        <v>5860.4000000000005</v>
      </c>
      <c r="W117" s="27"/>
      <c r="X117" s="23"/>
      <c r="Z117" s="34">
        <f t="shared" si="60"/>
        <v>57844.799999999996</v>
      </c>
      <c r="AA117" s="27">
        <f t="shared" si="61"/>
        <v>60736</v>
      </c>
      <c r="AB117" s="27">
        <f t="shared" si="62"/>
        <v>63793.600000000006</v>
      </c>
      <c r="AC117" s="27">
        <f t="shared" si="63"/>
        <v>66996.800000000003</v>
      </c>
      <c r="AD117" s="27">
        <f t="shared" si="64"/>
        <v>70324.800000000003</v>
      </c>
      <c r="AE117" s="37"/>
      <c r="AF117" s="50"/>
    </row>
    <row r="118" spans="1:32" x14ac:dyDescent="0.25">
      <c r="A118" s="28" t="s">
        <v>55</v>
      </c>
      <c r="B118" s="39">
        <f t="shared" ref="B118:F118" si="104">ROUND((B77*0.02)+B77,2)</f>
        <v>31.19</v>
      </c>
      <c r="C118" s="41">
        <f t="shared" si="104"/>
        <v>32.75</v>
      </c>
      <c r="D118" s="41">
        <f t="shared" si="104"/>
        <v>34.39</v>
      </c>
      <c r="E118" s="41">
        <f t="shared" si="104"/>
        <v>36.11</v>
      </c>
      <c r="F118" s="41">
        <f t="shared" si="104"/>
        <v>37.909999999999997</v>
      </c>
      <c r="G118" s="41"/>
      <c r="H118" s="23"/>
      <c r="J118" s="34">
        <f t="shared" si="50"/>
        <v>2495.2000000000003</v>
      </c>
      <c r="K118" s="27">
        <f t="shared" si="51"/>
        <v>2620</v>
      </c>
      <c r="L118" s="27">
        <f t="shared" si="52"/>
        <v>2751.2</v>
      </c>
      <c r="M118" s="27">
        <f t="shared" si="53"/>
        <v>2888.8</v>
      </c>
      <c r="N118" s="27">
        <f t="shared" si="54"/>
        <v>3032.7999999999997</v>
      </c>
      <c r="O118" s="27"/>
      <c r="P118" s="23"/>
      <c r="R118" s="34">
        <f t="shared" si="55"/>
        <v>5406.2666666666673</v>
      </c>
      <c r="S118" s="27">
        <f t="shared" si="56"/>
        <v>5676.666666666667</v>
      </c>
      <c r="T118" s="27">
        <f t="shared" si="57"/>
        <v>5960.9333333333334</v>
      </c>
      <c r="U118" s="27">
        <f t="shared" si="58"/>
        <v>6259.0666666666666</v>
      </c>
      <c r="V118" s="27">
        <f t="shared" si="59"/>
        <v>6571.0666666666657</v>
      </c>
      <c r="W118" s="27"/>
      <c r="X118" s="23"/>
      <c r="Z118" s="34">
        <f t="shared" si="60"/>
        <v>64875.200000000004</v>
      </c>
      <c r="AA118" s="27">
        <f t="shared" si="61"/>
        <v>68120</v>
      </c>
      <c r="AB118" s="27">
        <f t="shared" si="62"/>
        <v>71531.199999999997</v>
      </c>
      <c r="AC118" s="27">
        <f t="shared" si="63"/>
        <v>75108.800000000003</v>
      </c>
      <c r="AD118" s="27">
        <f t="shared" si="64"/>
        <v>78852.799999999988</v>
      </c>
      <c r="AE118" s="37"/>
      <c r="AF118" s="50"/>
    </row>
    <row r="119" spans="1:32" x14ac:dyDescent="0.25">
      <c r="A119" s="28" t="s">
        <v>56</v>
      </c>
      <c r="B119" s="39">
        <f t="shared" ref="B119:F119" si="105">ROUND((B78*0.02)+B78,2)</f>
        <v>35.869999999999997</v>
      </c>
      <c r="C119" s="41">
        <f t="shared" si="105"/>
        <v>37.659999999999997</v>
      </c>
      <c r="D119" s="41">
        <f t="shared" si="105"/>
        <v>39.549999999999997</v>
      </c>
      <c r="E119" s="41">
        <f t="shared" si="105"/>
        <v>41.53</v>
      </c>
      <c r="F119" s="41">
        <f t="shared" si="105"/>
        <v>43.62</v>
      </c>
      <c r="G119" s="41"/>
      <c r="H119" s="23"/>
      <c r="J119" s="34">
        <f t="shared" si="50"/>
        <v>2869.6</v>
      </c>
      <c r="K119" s="27">
        <f t="shared" si="51"/>
        <v>3012.7999999999997</v>
      </c>
      <c r="L119" s="27">
        <f t="shared" si="52"/>
        <v>3164</v>
      </c>
      <c r="M119" s="27">
        <f t="shared" si="53"/>
        <v>3322.4</v>
      </c>
      <c r="N119" s="27">
        <f t="shared" si="54"/>
        <v>3489.6</v>
      </c>
      <c r="O119" s="27"/>
      <c r="P119" s="23"/>
      <c r="R119" s="34">
        <f t="shared" si="55"/>
        <v>6217.4666666666662</v>
      </c>
      <c r="S119" s="27">
        <f t="shared" si="56"/>
        <v>6527.7333333333327</v>
      </c>
      <c r="T119" s="27">
        <f t="shared" si="57"/>
        <v>6855.333333333333</v>
      </c>
      <c r="U119" s="27">
        <f t="shared" si="58"/>
        <v>7198.5333333333338</v>
      </c>
      <c r="V119" s="27">
        <f t="shared" si="59"/>
        <v>7560.7999999999993</v>
      </c>
      <c r="W119" s="27"/>
      <c r="X119" s="23"/>
      <c r="Z119" s="34">
        <f t="shared" si="60"/>
        <v>74609.599999999991</v>
      </c>
      <c r="AA119" s="27">
        <f t="shared" si="61"/>
        <v>78332.799999999988</v>
      </c>
      <c r="AB119" s="27">
        <f t="shared" si="62"/>
        <v>82264</v>
      </c>
      <c r="AC119" s="27">
        <f t="shared" si="63"/>
        <v>86382.400000000009</v>
      </c>
      <c r="AD119" s="27">
        <f t="shared" si="64"/>
        <v>90729.599999999991</v>
      </c>
      <c r="AE119" s="37"/>
      <c r="AF119" s="50"/>
    </row>
    <row r="120" spans="1:32" x14ac:dyDescent="0.25">
      <c r="A120" s="28" t="s">
        <v>139</v>
      </c>
      <c r="B120" s="39">
        <f t="shared" ref="B120:F120" si="106">ROUND((B79*0.02)+B79,2)</f>
        <v>18.47</v>
      </c>
      <c r="C120" s="41">
        <f t="shared" si="106"/>
        <v>19.399999999999999</v>
      </c>
      <c r="D120" s="41">
        <f t="shared" si="106"/>
        <v>20.38</v>
      </c>
      <c r="E120" s="41">
        <f t="shared" si="106"/>
        <v>21.39</v>
      </c>
      <c r="F120" s="41">
        <f t="shared" si="106"/>
        <v>22.44</v>
      </c>
      <c r="G120" s="41"/>
      <c r="H120" s="23"/>
      <c r="J120" s="34">
        <f t="shared" si="50"/>
        <v>1477.6</v>
      </c>
      <c r="K120" s="27">
        <f t="shared" si="51"/>
        <v>1552</v>
      </c>
      <c r="L120" s="27">
        <f t="shared" si="52"/>
        <v>1630.3999999999999</v>
      </c>
      <c r="M120" s="27">
        <f t="shared" si="53"/>
        <v>1711.2</v>
      </c>
      <c r="N120" s="27">
        <f t="shared" si="54"/>
        <v>1795.2</v>
      </c>
      <c r="O120" s="27"/>
      <c r="P120" s="23"/>
      <c r="R120" s="34">
        <f t="shared" si="55"/>
        <v>3201.4666666666667</v>
      </c>
      <c r="S120" s="27">
        <f t="shared" si="56"/>
        <v>3362.6666666666665</v>
      </c>
      <c r="T120" s="27">
        <f t="shared" si="57"/>
        <v>3532.5333333333328</v>
      </c>
      <c r="U120" s="27">
        <f t="shared" si="58"/>
        <v>3707.6000000000004</v>
      </c>
      <c r="V120" s="27">
        <f t="shared" si="59"/>
        <v>3889.6000000000004</v>
      </c>
      <c r="W120" s="27"/>
      <c r="X120" s="23"/>
      <c r="Z120" s="34">
        <f t="shared" si="60"/>
        <v>38417.599999999999</v>
      </c>
      <c r="AA120" s="27">
        <f t="shared" si="61"/>
        <v>40352</v>
      </c>
      <c r="AB120" s="27">
        <f t="shared" si="62"/>
        <v>42390.399999999994</v>
      </c>
      <c r="AC120" s="27">
        <f t="shared" si="63"/>
        <v>44491.200000000004</v>
      </c>
      <c r="AD120" s="27">
        <f t="shared" si="64"/>
        <v>46675.200000000004</v>
      </c>
      <c r="AE120" s="37"/>
      <c r="AF120" s="50"/>
    </row>
    <row r="121" spans="1:32" x14ac:dyDescent="0.25">
      <c r="A121" s="28" t="s">
        <v>57</v>
      </c>
      <c r="B121" s="39">
        <f t="shared" ref="B121:F121" si="107">ROUND((B80*0.02)+B80,2)</f>
        <v>20.93</v>
      </c>
      <c r="C121" s="41">
        <f t="shared" si="107"/>
        <v>21.98</v>
      </c>
      <c r="D121" s="41">
        <f t="shared" si="107"/>
        <v>23.08</v>
      </c>
      <c r="E121" s="41">
        <f t="shared" si="107"/>
        <v>24.23</v>
      </c>
      <c r="F121" s="41">
        <f t="shared" si="107"/>
        <v>25.44</v>
      </c>
      <c r="G121" s="41"/>
      <c r="H121" s="23"/>
      <c r="J121" s="34">
        <f t="shared" si="50"/>
        <v>1674.4</v>
      </c>
      <c r="K121" s="27">
        <f t="shared" si="51"/>
        <v>1758.4</v>
      </c>
      <c r="L121" s="27">
        <f t="shared" si="52"/>
        <v>1846.3999999999999</v>
      </c>
      <c r="M121" s="27">
        <f t="shared" si="53"/>
        <v>1938.4</v>
      </c>
      <c r="N121" s="27">
        <f t="shared" si="54"/>
        <v>2035.2</v>
      </c>
      <c r="O121" s="27"/>
      <c r="P121" s="23"/>
      <c r="R121" s="34">
        <f t="shared" si="55"/>
        <v>3627.8666666666668</v>
      </c>
      <c r="S121" s="27">
        <f t="shared" si="56"/>
        <v>3809.8666666666668</v>
      </c>
      <c r="T121" s="27">
        <f t="shared" si="57"/>
        <v>4000.5333333333328</v>
      </c>
      <c r="U121" s="27">
        <f t="shared" si="58"/>
        <v>4199.8666666666668</v>
      </c>
      <c r="V121" s="27">
        <f t="shared" si="59"/>
        <v>4409.6000000000004</v>
      </c>
      <c r="W121" s="27"/>
      <c r="X121" s="23"/>
      <c r="Z121" s="34">
        <f t="shared" si="60"/>
        <v>43534.400000000001</v>
      </c>
      <c r="AA121" s="27">
        <f t="shared" si="61"/>
        <v>45718.400000000001</v>
      </c>
      <c r="AB121" s="27">
        <f t="shared" si="62"/>
        <v>48006.399999999994</v>
      </c>
      <c r="AC121" s="27">
        <f t="shared" si="63"/>
        <v>50398.400000000001</v>
      </c>
      <c r="AD121" s="27">
        <f t="shared" si="64"/>
        <v>52915.200000000004</v>
      </c>
      <c r="AE121" s="37"/>
      <c r="AF121" s="50"/>
    </row>
    <row r="122" spans="1:32" x14ac:dyDescent="0.25">
      <c r="A122" s="28" t="s">
        <v>90</v>
      </c>
      <c r="B122" s="39">
        <f t="shared" ref="B122:F122" si="108">ROUND((B81*0.02)+B81,2)</f>
        <v>20.93</v>
      </c>
      <c r="C122" s="41">
        <f t="shared" si="108"/>
        <v>21.98</v>
      </c>
      <c r="D122" s="41">
        <f t="shared" si="108"/>
        <v>23.08</v>
      </c>
      <c r="E122" s="41">
        <f t="shared" si="108"/>
        <v>24.23</v>
      </c>
      <c r="F122" s="41">
        <f t="shared" si="108"/>
        <v>25.44</v>
      </c>
      <c r="G122" s="41"/>
      <c r="H122" s="23"/>
      <c r="J122" s="34">
        <f t="shared" si="50"/>
        <v>1674.4</v>
      </c>
      <c r="K122" s="27">
        <f t="shared" si="51"/>
        <v>1758.4</v>
      </c>
      <c r="L122" s="27">
        <f t="shared" si="52"/>
        <v>1846.3999999999999</v>
      </c>
      <c r="M122" s="27">
        <f t="shared" si="53"/>
        <v>1938.4</v>
      </c>
      <c r="N122" s="27">
        <f t="shared" si="54"/>
        <v>2035.2</v>
      </c>
      <c r="O122" s="27"/>
      <c r="P122" s="23"/>
      <c r="R122" s="34">
        <f t="shared" si="55"/>
        <v>3627.8666666666668</v>
      </c>
      <c r="S122" s="27">
        <f t="shared" si="56"/>
        <v>3809.8666666666668</v>
      </c>
      <c r="T122" s="27">
        <f t="shared" si="57"/>
        <v>4000.5333333333328</v>
      </c>
      <c r="U122" s="27">
        <f t="shared" si="58"/>
        <v>4199.8666666666668</v>
      </c>
      <c r="V122" s="27">
        <f t="shared" si="59"/>
        <v>4409.6000000000004</v>
      </c>
      <c r="W122" s="27"/>
      <c r="X122" s="23"/>
      <c r="Z122" s="34">
        <f t="shared" si="60"/>
        <v>43534.400000000001</v>
      </c>
      <c r="AA122" s="27">
        <f t="shared" si="61"/>
        <v>45718.400000000001</v>
      </c>
      <c r="AB122" s="27">
        <f t="shared" si="62"/>
        <v>48006.399999999994</v>
      </c>
      <c r="AC122" s="27">
        <f t="shared" si="63"/>
        <v>50398.400000000001</v>
      </c>
      <c r="AD122" s="27">
        <f t="shared" si="64"/>
        <v>52915.200000000004</v>
      </c>
      <c r="AE122" s="37"/>
      <c r="AF122" s="50"/>
    </row>
    <row r="123" spans="1:32" x14ac:dyDescent="0.25">
      <c r="A123" s="28" t="s">
        <v>59</v>
      </c>
      <c r="B123" s="39">
        <f t="shared" ref="B123:F123" si="109">ROUND((B82*0.02)+B82,2)</f>
        <v>19.739999999999998</v>
      </c>
      <c r="C123" s="41">
        <f t="shared" si="109"/>
        <v>20.73</v>
      </c>
      <c r="D123" s="41">
        <f t="shared" si="109"/>
        <v>21.77</v>
      </c>
      <c r="E123" s="41">
        <f t="shared" si="109"/>
        <v>22.86</v>
      </c>
      <c r="F123" s="41">
        <f t="shared" si="109"/>
        <v>23.99</v>
      </c>
      <c r="G123" s="41"/>
      <c r="H123" s="23"/>
      <c r="J123" s="34">
        <f t="shared" si="50"/>
        <v>1579.1999999999998</v>
      </c>
      <c r="K123" s="27">
        <f t="shared" si="51"/>
        <v>1658.4</v>
      </c>
      <c r="L123" s="27">
        <f t="shared" si="52"/>
        <v>1741.6</v>
      </c>
      <c r="M123" s="27">
        <f t="shared" si="53"/>
        <v>1828.8</v>
      </c>
      <c r="N123" s="27">
        <f t="shared" si="54"/>
        <v>1919.1999999999998</v>
      </c>
      <c r="O123" s="27"/>
      <c r="P123" s="23"/>
      <c r="R123" s="34">
        <f t="shared" si="55"/>
        <v>3421.6</v>
      </c>
      <c r="S123" s="27">
        <f t="shared" si="56"/>
        <v>3593.2000000000003</v>
      </c>
      <c r="T123" s="27">
        <f t="shared" si="57"/>
        <v>3773.4666666666667</v>
      </c>
      <c r="U123" s="27">
        <f t="shared" si="58"/>
        <v>3962.3999999999996</v>
      </c>
      <c r="V123" s="27">
        <f t="shared" si="59"/>
        <v>4158.2666666666664</v>
      </c>
      <c r="W123" s="27"/>
      <c r="X123" s="23"/>
      <c r="Z123" s="34">
        <f t="shared" si="60"/>
        <v>41059.199999999997</v>
      </c>
      <c r="AA123" s="27">
        <f t="shared" si="61"/>
        <v>43118.400000000001</v>
      </c>
      <c r="AB123" s="27">
        <f t="shared" si="62"/>
        <v>45281.599999999999</v>
      </c>
      <c r="AC123" s="27">
        <f t="shared" si="63"/>
        <v>47548.799999999996</v>
      </c>
      <c r="AD123" s="27">
        <f t="shared" si="64"/>
        <v>49899.199999999997</v>
      </c>
      <c r="AE123" s="37"/>
      <c r="AF123" s="50"/>
    </row>
    <row r="124" spans="1:32" x14ac:dyDescent="0.25">
      <c r="A124" s="28" t="s">
        <v>245</v>
      </c>
      <c r="B124" s="39">
        <f t="shared" ref="B124:F124" si="110">ROUND((B83*0.02)+B83,2)</f>
        <v>25.86</v>
      </c>
      <c r="C124" s="41">
        <f t="shared" si="110"/>
        <v>27.14</v>
      </c>
      <c r="D124" s="41">
        <f t="shared" si="110"/>
        <v>28.52</v>
      </c>
      <c r="E124" s="41">
        <f t="shared" si="110"/>
        <v>29.94</v>
      </c>
      <c r="F124" s="41">
        <f t="shared" si="110"/>
        <v>31.44</v>
      </c>
      <c r="G124" s="41"/>
      <c r="H124" s="23"/>
      <c r="J124" s="34">
        <f t="shared" si="50"/>
        <v>2068.8000000000002</v>
      </c>
      <c r="K124" s="27">
        <f t="shared" si="51"/>
        <v>2171.1999999999998</v>
      </c>
      <c r="L124" s="27">
        <f t="shared" si="52"/>
        <v>2281.6</v>
      </c>
      <c r="M124" s="27">
        <f t="shared" si="53"/>
        <v>2395.2000000000003</v>
      </c>
      <c r="N124" s="27">
        <f t="shared" si="54"/>
        <v>2515.2000000000003</v>
      </c>
      <c r="O124" s="27"/>
      <c r="P124" s="23"/>
      <c r="R124" s="34">
        <f t="shared" si="55"/>
        <v>4482.4000000000005</v>
      </c>
      <c r="S124" s="27">
        <f t="shared" si="56"/>
        <v>4704.2666666666664</v>
      </c>
      <c r="T124" s="27">
        <f t="shared" si="57"/>
        <v>4943.4666666666662</v>
      </c>
      <c r="U124" s="27">
        <f t="shared" si="58"/>
        <v>5189.6000000000004</v>
      </c>
      <c r="V124" s="27">
        <f t="shared" si="59"/>
        <v>5449.6</v>
      </c>
      <c r="W124" s="27"/>
      <c r="X124" s="23"/>
      <c r="Z124" s="34">
        <f t="shared" si="60"/>
        <v>53788.800000000003</v>
      </c>
      <c r="AA124" s="27">
        <f t="shared" si="61"/>
        <v>56451.199999999997</v>
      </c>
      <c r="AB124" s="27">
        <f t="shared" si="62"/>
        <v>59321.599999999999</v>
      </c>
      <c r="AC124" s="27">
        <f t="shared" si="63"/>
        <v>62275.200000000004</v>
      </c>
      <c r="AD124" s="27">
        <f t="shared" si="64"/>
        <v>65395.200000000004</v>
      </c>
      <c r="AE124" s="37"/>
      <c r="AF124" s="50"/>
    </row>
    <row r="125" spans="1:32" x14ac:dyDescent="0.25">
      <c r="A125" s="28" t="s">
        <v>266</v>
      </c>
      <c r="B125" s="39">
        <f t="shared" ref="B125:F125" si="111">ROUND((B84*0.02)+B84,2)</f>
        <v>29.74</v>
      </c>
      <c r="C125" s="41">
        <f t="shared" si="111"/>
        <v>31.22</v>
      </c>
      <c r="D125" s="41">
        <f t="shared" si="111"/>
        <v>32.79</v>
      </c>
      <c r="E125" s="41">
        <f t="shared" si="111"/>
        <v>34.43</v>
      </c>
      <c r="F125" s="41">
        <f t="shared" si="111"/>
        <v>36.14</v>
      </c>
      <c r="G125" s="41"/>
      <c r="H125" s="23"/>
      <c r="J125" s="34">
        <f t="shared" si="50"/>
        <v>2379.1999999999998</v>
      </c>
      <c r="K125" s="27">
        <f t="shared" si="51"/>
        <v>2497.6</v>
      </c>
      <c r="L125" s="27">
        <f t="shared" si="52"/>
        <v>2623.2</v>
      </c>
      <c r="M125" s="27">
        <f t="shared" si="53"/>
        <v>2754.4</v>
      </c>
      <c r="N125" s="27">
        <f t="shared" si="54"/>
        <v>2891.2</v>
      </c>
      <c r="O125" s="27"/>
      <c r="P125" s="23"/>
      <c r="R125" s="34">
        <f t="shared" si="55"/>
        <v>5154.9333333333334</v>
      </c>
      <c r="S125" s="27">
        <f t="shared" si="56"/>
        <v>5411.4666666666662</v>
      </c>
      <c r="T125" s="27">
        <f t="shared" si="57"/>
        <v>5683.5999999999995</v>
      </c>
      <c r="U125" s="27">
        <f t="shared" si="58"/>
        <v>5967.8666666666677</v>
      </c>
      <c r="V125" s="27">
        <f t="shared" si="59"/>
        <v>6264.2666666666664</v>
      </c>
      <c r="W125" s="27"/>
      <c r="X125" s="23"/>
      <c r="Z125" s="34">
        <f t="shared" si="60"/>
        <v>61859.199999999997</v>
      </c>
      <c r="AA125" s="27">
        <f t="shared" si="61"/>
        <v>64937.599999999999</v>
      </c>
      <c r="AB125" s="27">
        <f t="shared" si="62"/>
        <v>68203.199999999997</v>
      </c>
      <c r="AC125" s="27">
        <f t="shared" si="63"/>
        <v>71614.400000000009</v>
      </c>
      <c r="AD125" s="27">
        <f t="shared" si="64"/>
        <v>75171.199999999997</v>
      </c>
      <c r="AE125" s="37"/>
      <c r="AF125" s="50"/>
    </row>
    <row r="126" spans="1:32" x14ac:dyDescent="0.25">
      <c r="A126" s="28" t="s">
        <v>204</v>
      </c>
      <c r="B126" s="39">
        <f t="shared" ref="B126:F126" si="112">ROUND((B85*0.02)+B85,2)</f>
        <v>39.75</v>
      </c>
      <c r="C126" s="41">
        <f t="shared" si="112"/>
        <v>41.89</v>
      </c>
      <c r="D126" s="41">
        <f t="shared" si="112"/>
        <v>44.03</v>
      </c>
      <c r="E126" s="41">
        <f t="shared" si="112"/>
        <v>46.18</v>
      </c>
      <c r="F126" s="41">
        <f t="shared" si="112"/>
        <v>48.32</v>
      </c>
      <c r="G126" s="41"/>
      <c r="H126" s="23"/>
      <c r="J126" s="34">
        <f t="shared" si="50"/>
        <v>3180</v>
      </c>
      <c r="K126" s="27">
        <f t="shared" si="51"/>
        <v>3351.2</v>
      </c>
      <c r="L126" s="27">
        <f t="shared" si="52"/>
        <v>3522.4</v>
      </c>
      <c r="M126" s="27">
        <f t="shared" si="53"/>
        <v>3694.4</v>
      </c>
      <c r="N126" s="27">
        <f t="shared" si="54"/>
        <v>3865.6</v>
      </c>
      <c r="O126" s="27"/>
      <c r="P126" s="23"/>
      <c r="R126" s="34">
        <f t="shared" si="55"/>
        <v>6890</v>
      </c>
      <c r="S126" s="27">
        <f t="shared" si="56"/>
        <v>7260.9333333333334</v>
      </c>
      <c r="T126" s="27">
        <f t="shared" si="57"/>
        <v>7631.8666666666677</v>
      </c>
      <c r="U126" s="27">
        <f t="shared" si="58"/>
        <v>8004.5333333333338</v>
      </c>
      <c r="V126" s="27">
        <f t="shared" si="59"/>
        <v>8375.4666666666653</v>
      </c>
      <c r="W126" s="27"/>
      <c r="X126" s="23"/>
      <c r="Z126" s="34">
        <f t="shared" si="60"/>
        <v>82680</v>
      </c>
      <c r="AA126" s="27">
        <f t="shared" si="61"/>
        <v>87131.199999999997</v>
      </c>
      <c r="AB126" s="27">
        <f t="shared" si="62"/>
        <v>91582.400000000009</v>
      </c>
      <c r="AC126" s="27">
        <f t="shared" si="63"/>
        <v>96054.400000000009</v>
      </c>
      <c r="AD126" s="27">
        <f t="shared" si="64"/>
        <v>100505.59999999999</v>
      </c>
      <c r="AE126" s="37"/>
      <c r="AF126" s="50"/>
    </row>
    <row r="127" spans="1:32" x14ac:dyDescent="0.25">
      <c r="A127" s="28" t="s">
        <v>13</v>
      </c>
      <c r="B127" s="39">
        <f t="shared" ref="B127:F127" si="113">ROUND((B86*0.02)+B86,2)</f>
        <v>33.14</v>
      </c>
      <c r="C127" s="41">
        <f t="shared" si="113"/>
        <v>34.86</v>
      </c>
      <c r="D127" s="41">
        <f t="shared" si="113"/>
        <v>36.590000000000003</v>
      </c>
      <c r="E127" s="41">
        <f t="shared" si="113"/>
        <v>38.31</v>
      </c>
      <c r="F127" s="41">
        <f t="shared" si="113"/>
        <v>40.020000000000003</v>
      </c>
      <c r="G127" s="41"/>
      <c r="H127" s="23"/>
      <c r="J127" s="34">
        <f t="shared" si="50"/>
        <v>2651.2</v>
      </c>
      <c r="K127" s="27">
        <f t="shared" si="51"/>
        <v>2788.8</v>
      </c>
      <c r="L127" s="27">
        <f t="shared" si="52"/>
        <v>2927.2000000000003</v>
      </c>
      <c r="M127" s="27">
        <f t="shared" si="53"/>
        <v>3064.8</v>
      </c>
      <c r="N127" s="27">
        <f t="shared" si="54"/>
        <v>3201.6000000000004</v>
      </c>
      <c r="O127" s="27"/>
      <c r="P127" s="23"/>
      <c r="R127" s="34">
        <f t="shared" si="55"/>
        <v>5744.2666666666664</v>
      </c>
      <c r="S127" s="27">
        <f t="shared" si="56"/>
        <v>6042.4000000000005</v>
      </c>
      <c r="T127" s="27">
        <f t="shared" si="57"/>
        <v>6342.2666666666673</v>
      </c>
      <c r="U127" s="27">
        <f t="shared" si="58"/>
        <v>6640.4000000000005</v>
      </c>
      <c r="V127" s="27">
        <f t="shared" si="59"/>
        <v>6936.8</v>
      </c>
      <c r="W127" s="27"/>
      <c r="X127" s="23"/>
      <c r="Z127" s="34">
        <f t="shared" si="60"/>
        <v>68931.199999999997</v>
      </c>
      <c r="AA127" s="27">
        <f t="shared" si="61"/>
        <v>72508.800000000003</v>
      </c>
      <c r="AB127" s="27">
        <f t="shared" si="62"/>
        <v>76107.200000000012</v>
      </c>
      <c r="AC127" s="27">
        <f t="shared" si="63"/>
        <v>79684.800000000003</v>
      </c>
      <c r="AD127" s="27">
        <f t="shared" si="64"/>
        <v>83241.600000000006</v>
      </c>
      <c r="AE127" s="37"/>
      <c r="AF127" s="50"/>
    </row>
    <row r="128" spans="1:32" x14ac:dyDescent="0.25">
      <c r="A128" s="28" t="s">
        <v>207</v>
      </c>
      <c r="B128" s="39">
        <f t="shared" ref="B128:F128" si="114">ROUND((B87*0.02)+B87,2)</f>
        <v>21.78</v>
      </c>
      <c r="C128" s="41">
        <f t="shared" si="114"/>
        <v>22.87</v>
      </c>
      <c r="D128" s="41">
        <f t="shared" si="114"/>
        <v>24</v>
      </c>
      <c r="E128" s="41">
        <f t="shared" si="114"/>
        <v>25.21</v>
      </c>
      <c r="F128" s="41">
        <f t="shared" si="114"/>
        <v>26.47</v>
      </c>
      <c r="G128" s="41"/>
      <c r="H128" s="23"/>
      <c r="J128" s="34">
        <f t="shared" si="50"/>
        <v>1742.4</v>
      </c>
      <c r="K128" s="27">
        <f t="shared" si="51"/>
        <v>1829.6000000000001</v>
      </c>
      <c r="L128" s="27">
        <f t="shared" si="52"/>
        <v>1920</v>
      </c>
      <c r="M128" s="27">
        <f t="shared" si="53"/>
        <v>2016.8000000000002</v>
      </c>
      <c r="N128" s="27">
        <f t="shared" si="54"/>
        <v>2117.6</v>
      </c>
      <c r="O128" s="27"/>
      <c r="P128" s="23"/>
      <c r="R128" s="34">
        <f t="shared" si="55"/>
        <v>3775.2000000000003</v>
      </c>
      <c r="S128" s="27">
        <f t="shared" si="56"/>
        <v>3964.1333333333337</v>
      </c>
      <c r="T128" s="27">
        <f t="shared" si="57"/>
        <v>4160</v>
      </c>
      <c r="U128" s="27">
        <f t="shared" si="58"/>
        <v>4369.7333333333336</v>
      </c>
      <c r="V128" s="27">
        <f t="shared" si="59"/>
        <v>4588.1333333333332</v>
      </c>
      <c r="W128" s="27"/>
      <c r="X128" s="23"/>
      <c r="Z128" s="34">
        <f t="shared" si="60"/>
        <v>45302.400000000001</v>
      </c>
      <c r="AA128" s="27">
        <f t="shared" si="61"/>
        <v>47569.600000000006</v>
      </c>
      <c r="AB128" s="27">
        <f t="shared" si="62"/>
        <v>49920</v>
      </c>
      <c r="AC128" s="27">
        <f t="shared" si="63"/>
        <v>52436.800000000003</v>
      </c>
      <c r="AD128" s="27">
        <f t="shared" si="64"/>
        <v>55057.599999999999</v>
      </c>
      <c r="AE128" s="37"/>
      <c r="AF128" s="50"/>
    </row>
    <row r="129" spans="1:32" x14ac:dyDescent="0.25">
      <c r="A129" s="28" t="s">
        <v>206</v>
      </c>
      <c r="B129" s="39">
        <f t="shared" ref="B129:F129" si="115">ROUND((B88*0.02)+B88,2)</f>
        <v>19.3</v>
      </c>
      <c r="C129" s="41">
        <f t="shared" si="115"/>
        <v>20.27</v>
      </c>
      <c r="D129" s="41">
        <f t="shared" si="115"/>
        <v>21.27</v>
      </c>
      <c r="E129" s="41">
        <f t="shared" si="115"/>
        <v>22.34</v>
      </c>
      <c r="F129" s="41">
        <f t="shared" si="115"/>
        <v>23.45</v>
      </c>
      <c r="G129" s="41"/>
      <c r="H129" s="23"/>
      <c r="J129" s="34">
        <f t="shared" si="50"/>
        <v>1544</v>
      </c>
      <c r="K129" s="27">
        <f t="shared" si="51"/>
        <v>1621.6</v>
      </c>
      <c r="L129" s="27">
        <f t="shared" si="52"/>
        <v>1701.6</v>
      </c>
      <c r="M129" s="27">
        <f t="shared" si="53"/>
        <v>1787.2</v>
      </c>
      <c r="N129" s="27">
        <f t="shared" si="54"/>
        <v>1876</v>
      </c>
      <c r="O129" s="27"/>
      <c r="P129" s="23"/>
      <c r="R129" s="34">
        <f t="shared" si="55"/>
        <v>3345.3333333333335</v>
      </c>
      <c r="S129" s="27">
        <f t="shared" si="56"/>
        <v>3513.4666666666667</v>
      </c>
      <c r="T129" s="27">
        <f t="shared" si="57"/>
        <v>3686.7999999999997</v>
      </c>
      <c r="U129" s="27">
        <f t="shared" si="58"/>
        <v>3872.2666666666669</v>
      </c>
      <c r="V129" s="27">
        <f t="shared" si="59"/>
        <v>4064.6666666666665</v>
      </c>
      <c r="W129" s="27"/>
      <c r="X129" s="23"/>
      <c r="Z129" s="34">
        <f t="shared" si="60"/>
        <v>40144</v>
      </c>
      <c r="AA129" s="27">
        <f t="shared" si="61"/>
        <v>42161.599999999999</v>
      </c>
      <c r="AB129" s="27">
        <f t="shared" si="62"/>
        <v>44241.599999999999</v>
      </c>
      <c r="AC129" s="27">
        <f t="shared" si="63"/>
        <v>46467.200000000004</v>
      </c>
      <c r="AD129" s="27">
        <f t="shared" si="64"/>
        <v>48776</v>
      </c>
      <c r="AE129" s="37"/>
      <c r="AF129" s="50"/>
    </row>
    <row r="130" spans="1:32" ht="14.1" customHeight="1" x14ac:dyDescent="0.25">
      <c r="A130" s="43"/>
      <c r="B130" s="44"/>
      <c r="C130" s="45"/>
      <c r="D130" s="45"/>
      <c r="E130" s="46"/>
      <c r="F130" s="45"/>
      <c r="G130" s="45"/>
      <c r="H130" s="23"/>
      <c r="J130" s="47"/>
      <c r="K130" s="46"/>
      <c r="L130" s="48"/>
      <c r="M130" s="49"/>
      <c r="N130" s="48"/>
      <c r="O130" s="48"/>
      <c r="P130" s="23"/>
      <c r="Q130" s="27"/>
      <c r="R130" s="47"/>
      <c r="S130" s="49"/>
      <c r="T130" s="48"/>
      <c r="U130" s="49"/>
      <c r="V130" s="48"/>
      <c r="W130" s="48"/>
      <c r="X130" s="23"/>
      <c r="Z130" s="47"/>
      <c r="AA130" s="49"/>
      <c r="AB130" s="48"/>
      <c r="AC130" s="49"/>
      <c r="AD130" s="48"/>
      <c r="AE130" s="48"/>
      <c r="AF130" s="50"/>
    </row>
    <row r="131" spans="1:32" x14ac:dyDescent="0.25">
      <c r="A131" s="28" t="s">
        <v>65</v>
      </c>
      <c r="B131" s="39">
        <v>25.06</v>
      </c>
      <c r="C131" s="40" t="s">
        <v>28</v>
      </c>
      <c r="D131" s="40" t="s">
        <v>28</v>
      </c>
      <c r="E131" s="40" t="s">
        <v>28</v>
      </c>
      <c r="F131" s="40" t="s">
        <v>28</v>
      </c>
      <c r="G131" s="40" t="s">
        <v>28</v>
      </c>
      <c r="H131" s="23"/>
      <c r="J131" s="34">
        <f>B131*80</f>
        <v>2004.8</v>
      </c>
      <c r="K131" s="40" t="s">
        <v>28</v>
      </c>
      <c r="L131" s="40" t="s">
        <v>28</v>
      </c>
      <c r="M131" s="40" t="s">
        <v>28</v>
      </c>
      <c r="N131" s="40" t="s">
        <v>28</v>
      </c>
      <c r="O131" s="40" t="s">
        <v>28</v>
      </c>
      <c r="P131" s="23"/>
      <c r="R131" s="34">
        <f t="shared" ref="R131:W134" si="116">(J131*26)/12</f>
        <v>4343.7333333333327</v>
      </c>
      <c r="S131" s="40" t="s">
        <v>28</v>
      </c>
      <c r="T131" s="40" t="s">
        <v>28</v>
      </c>
      <c r="U131" s="40" t="s">
        <v>28</v>
      </c>
      <c r="V131" s="40" t="s">
        <v>28</v>
      </c>
      <c r="W131" s="40"/>
      <c r="X131" s="23"/>
      <c r="Z131" s="34">
        <f t="shared" ref="Z131:AE134" si="117">J131*26</f>
        <v>52124.799999999996</v>
      </c>
      <c r="AA131" s="40" t="s">
        <v>28</v>
      </c>
      <c r="AB131" s="40" t="s">
        <v>28</v>
      </c>
      <c r="AC131" s="40" t="s">
        <v>28</v>
      </c>
      <c r="AD131" s="40" t="s">
        <v>28</v>
      </c>
      <c r="AE131" s="40"/>
      <c r="AF131" s="50"/>
    </row>
    <row r="132" spans="1:32" x14ac:dyDescent="0.25">
      <c r="A132" s="28" t="s">
        <v>66</v>
      </c>
      <c r="B132" s="39">
        <v>26.38</v>
      </c>
      <c r="C132" s="40">
        <v>27.7</v>
      </c>
      <c r="D132" s="41">
        <v>29.09</v>
      </c>
      <c r="E132" s="40">
        <v>30.54</v>
      </c>
      <c r="F132" s="41">
        <v>32.07</v>
      </c>
      <c r="G132" s="41">
        <v>33.67</v>
      </c>
      <c r="H132" s="23"/>
      <c r="J132" s="34">
        <f>B132*80</f>
        <v>2110.4</v>
      </c>
      <c r="K132" s="27">
        <f t="shared" ref="K132:O134" si="118">C132*80</f>
        <v>2216</v>
      </c>
      <c r="L132" s="27">
        <f t="shared" si="118"/>
        <v>2327.1999999999998</v>
      </c>
      <c r="M132" s="27">
        <f t="shared" si="118"/>
        <v>2443.1999999999998</v>
      </c>
      <c r="N132" s="27">
        <f t="shared" si="118"/>
        <v>2565.6</v>
      </c>
      <c r="O132" s="27">
        <f t="shared" si="118"/>
        <v>2693.6000000000004</v>
      </c>
      <c r="P132" s="23"/>
      <c r="R132" s="34">
        <f t="shared" si="116"/>
        <v>4572.5333333333338</v>
      </c>
      <c r="S132" s="27">
        <f t="shared" si="116"/>
        <v>4801.333333333333</v>
      </c>
      <c r="T132" s="27">
        <f t="shared" si="116"/>
        <v>5042.2666666666664</v>
      </c>
      <c r="U132" s="27">
        <f t="shared" si="116"/>
        <v>5293.5999999999995</v>
      </c>
      <c r="V132" s="27">
        <f t="shared" si="116"/>
        <v>5558.7999999999993</v>
      </c>
      <c r="W132" s="27">
        <f t="shared" si="116"/>
        <v>5836.1333333333341</v>
      </c>
      <c r="X132" s="23"/>
      <c r="Z132" s="34">
        <f t="shared" si="117"/>
        <v>54870.400000000001</v>
      </c>
      <c r="AA132" s="27">
        <f t="shared" si="117"/>
        <v>57616</v>
      </c>
      <c r="AB132" s="27">
        <f t="shared" si="117"/>
        <v>60507.199999999997</v>
      </c>
      <c r="AC132" s="27">
        <f t="shared" si="117"/>
        <v>63523.199999999997</v>
      </c>
      <c r="AD132" s="37">
        <f t="shared" si="117"/>
        <v>66705.599999999991</v>
      </c>
      <c r="AE132" s="37">
        <f t="shared" si="117"/>
        <v>70033.600000000006</v>
      </c>
      <c r="AF132" s="50"/>
    </row>
    <row r="133" spans="1:32" x14ac:dyDescent="0.25">
      <c r="A133" s="28" t="s">
        <v>67</v>
      </c>
      <c r="B133" s="39">
        <v>27.75</v>
      </c>
      <c r="C133" s="40">
        <v>29.14</v>
      </c>
      <c r="D133" s="41">
        <v>30.6</v>
      </c>
      <c r="E133" s="40">
        <v>32.130000000000003</v>
      </c>
      <c r="F133" s="41">
        <v>33.74</v>
      </c>
      <c r="G133" s="41">
        <v>35.43</v>
      </c>
      <c r="H133" s="23"/>
      <c r="J133" s="34">
        <f>B133*80</f>
        <v>2220</v>
      </c>
      <c r="K133" s="27">
        <f t="shared" si="118"/>
        <v>2331.1999999999998</v>
      </c>
      <c r="L133" s="27">
        <f t="shared" si="118"/>
        <v>2448</v>
      </c>
      <c r="M133" s="27">
        <f t="shared" si="118"/>
        <v>2570.4</v>
      </c>
      <c r="N133" s="27">
        <f t="shared" si="118"/>
        <v>2699.2000000000003</v>
      </c>
      <c r="O133" s="27">
        <f t="shared" si="118"/>
        <v>2834.4</v>
      </c>
      <c r="P133" s="23"/>
      <c r="R133" s="34">
        <f t="shared" si="116"/>
        <v>4810</v>
      </c>
      <c r="S133" s="27">
        <f t="shared" si="116"/>
        <v>5050.9333333333334</v>
      </c>
      <c r="T133" s="27">
        <f t="shared" si="116"/>
        <v>5304</v>
      </c>
      <c r="U133" s="27">
        <f t="shared" si="116"/>
        <v>5569.2000000000007</v>
      </c>
      <c r="V133" s="27">
        <f t="shared" si="116"/>
        <v>5848.2666666666673</v>
      </c>
      <c r="W133" s="27">
        <f t="shared" si="116"/>
        <v>6141.2000000000007</v>
      </c>
      <c r="X133" s="23"/>
      <c r="Z133" s="34">
        <f t="shared" si="117"/>
        <v>57720</v>
      </c>
      <c r="AA133" s="27">
        <f t="shared" si="117"/>
        <v>60611.199999999997</v>
      </c>
      <c r="AB133" s="27">
        <f t="shared" si="117"/>
        <v>63648</v>
      </c>
      <c r="AC133" s="27">
        <f t="shared" si="117"/>
        <v>66830.400000000009</v>
      </c>
      <c r="AD133" s="37">
        <f t="shared" si="117"/>
        <v>70179.200000000012</v>
      </c>
      <c r="AE133" s="37">
        <f t="shared" si="117"/>
        <v>73694.400000000009</v>
      </c>
      <c r="AF133" s="50"/>
    </row>
    <row r="134" spans="1:32" x14ac:dyDescent="0.25">
      <c r="A134" s="28" t="s">
        <v>68</v>
      </c>
      <c r="B134" s="39">
        <v>34.44</v>
      </c>
      <c r="C134" s="40">
        <v>36.159999999999997</v>
      </c>
      <c r="D134" s="41">
        <v>37.97</v>
      </c>
      <c r="E134" s="40">
        <v>39.869999999999997</v>
      </c>
      <c r="F134" s="41">
        <v>41.86</v>
      </c>
      <c r="G134" s="41">
        <v>43.95</v>
      </c>
      <c r="H134" s="23"/>
      <c r="J134" s="34">
        <f>B134*80</f>
        <v>2755.2</v>
      </c>
      <c r="K134" s="27">
        <f t="shared" si="118"/>
        <v>2892.7999999999997</v>
      </c>
      <c r="L134" s="27">
        <f t="shared" si="118"/>
        <v>3037.6</v>
      </c>
      <c r="M134" s="27">
        <f t="shared" si="118"/>
        <v>3189.6</v>
      </c>
      <c r="N134" s="27">
        <f t="shared" si="118"/>
        <v>3348.8</v>
      </c>
      <c r="O134" s="27">
        <f t="shared" si="118"/>
        <v>3516</v>
      </c>
      <c r="P134" s="23"/>
      <c r="R134" s="34">
        <f t="shared" si="116"/>
        <v>5969.5999999999995</v>
      </c>
      <c r="S134" s="27">
        <f t="shared" si="116"/>
        <v>6267.7333333333327</v>
      </c>
      <c r="T134" s="27">
        <f t="shared" si="116"/>
        <v>6581.4666666666662</v>
      </c>
      <c r="U134" s="27">
        <f t="shared" si="116"/>
        <v>6910.7999999999993</v>
      </c>
      <c r="V134" s="27">
        <f t="shared" si="116"/>
        <v>7255.7333333333336</v>
      </c>
      <c r="W134" s="27">
        <f t="shared" si="116"/>
        <v>7618</v>
      </c>
      <c r="X134" s="23"/>
      <c r="Z134" s="34">
        <f t="shared" si="117"/>
        <v>71635.199999999997</v>
      </c>
      <c r="AA134" s="27">
        <f t="shared" si="117"/>
        <v>75212.799999999988</v>
      </c>
      <c r="AB134" s="27">
        <f t="shared" si="117"/>
        <v>78977.599999999991</v>
      </c>
      <c r="AC134" s="27">
        <f t="shared" si="117"/>
        <v>82929.599999999991</v>
      </c>
      <c r="AD134" s="37">
        <f t="shared" si="117"/>
        <v>87068.800000000003</v>
      </c>
      <c r="AE134" s="37">
        <f t="shared" si="117"/>
        <v>91416</v>
      </c>
      <c r="AF134" s="50"/>
    </row>
    <row r="135" spans="1:32" ht="14.1" customHeight="1" x14ac:dyDescent="0.25">
      <c r="A135" s="57"/>
      <c r="B135" s="44"/>
      <c r="C135" s="45"/>
      <c r="D135" s="45"/>
      <c r="E135" s="46"/>
      <c r="F135" s="45"/>
      <c r="G135" s="45"/>
      <c r="H135" s="23"/>
      <c r="J135" s="47"/>
      <c r="K135" s="46"/>
      <c r="L135" s="48"/>
      <c r="M135" s="49"/>
      <c r="N135" s="48"/>
      <c r="O135" s="48"/>
      <c r="P135" s="23"/>
      <c r="Q135" s="27"/>
      <c r="R135" s="47"/>
      <c r="S135" s="49"/>
      <c r="T135" s="48"/>
      <c r="U135" s="49"/>
      <c r="V135" s="48"/>
      <c r="W135" s="48"/>
      <c r="X135" s="23"/>
      <c r="Z135" s="47"/>
      <c r="AA135" s="49"/>
      <c r="AB135" s="48"/>
      <c r="AC135" s="49"/>
      <c r="AD135" s="48"/>
      <c r="AE135" s="48"/>
      <c r="AF135" s="50"/>
    </row>
    <row r="136" spans="1:32" x14ac:dyDescent="0.25">
      <c r="A136" s="28" t="s">
        <v>162</v>
      </c>
      <c r="B136" s="39">
        <v>24.61</v>
      </c>
      <c r="C136" s="40">
        <v>25.85</v>
      </c>
      <c r="D136" s="40">
        <v>27.14</v>
      </c>
      <c r="E136" s="40">
        <v>28.5</v>
      </c>
      <c r="F136" s="40">
        <v>29.93</v>
      </c>
      <c r="G136" s="40"/>
      <c r="H136" s="23"/>
      <c r="J136" s="34">
        <f>(B136*2912)/26</f>
        <v>2756.3199999999997</v>
      </c>
      <c r="K136" s="27">
        <f>(C136*2912)/26</f>
        <v>2895.2</v>
      </c>
      <c r="L136" s="27">
        <f>(D136*2912)/26</f>
        <v>3039.6800000000003</v>
      </c>
      <c r="M136" s="27">
        <f>(E136*2912)/26</f>
        <v>3192</v>
      </c>
      <c r="N136" s="27">
        <f>(F136*2912)/26</f>
        <v>3352.1600000000003</v>
      </c>
      <c r="O136" s="27"/>
      <c r="P136" s="23"/>
      <c r="R136" s="34">
        <f t="shared" ref="R136:V141" si="119">(J136*26)/12</f>
        <v>5972.0266666666657</v>
      </c>
      <c r="S136" s="40">
        <f t="shared" si="119"/>
        <v>6272.9333333333334</v>
      </c>
      <c r="T136" s="40">
        <f t="shared" si="119"/>
        <v>6585.9733333333343</v>
      </c>
      <c r="U136" s="40">
        <f t="shared" si="119"/>
        <v>6916</v>
      </c>
      <c r="V136" s="40">
        <f t="shared" si="119"/>
        <v>7263.0133333333333</v>
      </c>
      <c r="W136" s="40"/>
      <c r="X136" s="23"/>
      <c r="Z136" s="34">
        <f t="shared" ref="Z136:AD141" si="120">J136*26</f>
        <v>71664.319999999992</v>
      </c>
      <c r="AA136" s="27">
        <f t="shared" si="120"/>
        <v>75275.199999999997</v>
      </c>
      <c r="AB136" s="27">
        <f t="shared" si="120"/>
        <v>79031.680000000008</v>
      </c>
      <c r="AC136" s="27">
        <f t="shared" si="120"/>
        <v>82992</v>
      </c>
      <c r="AD136" s="37">
        <f t="shared" si="120"/>
        <v>87156.160000000003</v>
      </c>
      <c r="AE136" s="37"/>
      <c r="AF136" s="50"/>
    </row>
    <row r="137" spans="1:32" x14ac:dyDescent="0.25">
      <c r="A137" s="28" t="s">
        <v>250</v>
      </c>
      <c r="B137" s="39">
        <v>32.61</v>
      </c>
      <c r="C137" s="40">
        <v>34.25</v>
      </c>
      <c r="D137" s="40">
        <v>35.97</v>
      </c>
      <c r="E137" s="40">
        <v>37.76</v>
      </c>
      <c r="F137" s="40">
        <v>39.64</v>
      </c>
      <c r="G137" s="40"/>
      <c r="H137" s="23"/>
      <c r="J137" s="34">
        <f>B137*80</f>
        <v>2608.8000000000002</v>
      </c>
      <c r="K137" s="27">
        <f>C137*80</f>
        <v>2740</v>
      </c>
      <c r="L137" s="27">
        <f>D137*80</f>
        <v>2877.6</v>
      </c>
      <c r="M137" s="27">
        <f>E137*80</f>
        <v>3020.7999999999997</v>
      </c>
      <c r="N137" s="27">
        <f>F137*80</f>
        <v>3171.2</v>
      </c>
      <c r="O137" s="27"/>
      <c r="P137" s="23"/>
      <c r="R137" s="34">
        <f t="shared" si="119"/>
        <v>5652.4000000000005</v>
      </c>
      <c r="S137" s="40">
        <f t="shared" si="119"/>
        <v>5936.666666666667</v>
      </c>
      <c r="T137" s="40">
        <f t="shared" si="119"/>
        <v>6234.7999999999993</v>
      </c>
      <c r="U137" s="40">
        <f t="shared" si="119"/>
        <v>6545.0666666666657</v>
      </c>
      <c r="V137" s="40">
        <f t="shared" si="119"/>
        <v>6870.9333333333334</v>
      </c>
      <c r="W137" s="40"/>
      <c r="X137" s="23"/>
      <c r="Z137" s="34">
        <f t="shared" si="120"/>
        <v>67828.800000000003</v>
      </c>
      <c r="AA137" s="27">
        <f t="shared" si="120"/>
        <v>71240</v>
      </c>
      <c r="AB137" s="27">
        <f t="shared" si="120"/>
        <v>74817.599999999991</v>
      </c>
      <c r="AC137" s="27">
        <f t="shared" si="120"/>
        <v>78540.799999999988</v>
      </c>
      <c r="AD137" s="37">
        <f t="shared" si="120"/>
        <v>82451.199999999997</v>
      </c>
      <c r="AE137" s="37"/>
      <c r="AF137" s="50"/>
    </row>
    <row r="138" spans="1:32" x14ac:dyDescent="0.25">
      <c r="A138" s="28" t="s">
        <v>163</v>
      </c>
      <c r="B138" s="39">
        <v>24.61</v>
      </c>
      <c r="C138" s="40">
        <v>25.85</v>
      </c>
      <c r="D138" s="40">
        <v>27.14</v>
      </c>
      <c r="E138" s="40">
        <v>28.5</v>
      </c>
      <c r="F138" s="40">
        <v>29.93</v>
      </c>
      <c r="G138" s="40"/>
      <c r="H138" s="23"/>
      <c r="J138" s="34">
        <f t="shared" ref="J138:N140" si="121">(B138*2912)/26</f>
        <v>2756.3199999999997</v>
      </c>
      <c r="K138" s="27">
        <f t="shared" si="121"/>
        <v>2895.2</v>
      </c>
      <c r="L138" s="27">
        <f t="shared" si="121"/>
        <v>3039.6800000000003</v>
      </c>
      <c r="M138" s="27">
        <f t="shared" si="121"/>
        <v>3192</v>
      </c>
      <c r="N138" s="27">
        <f t="shared" si="121"/>
        <v>3352.1600000000003</v>
      </c>
      <c r="O138" s="27"/>
      <c r="P138" s="23"/>
      <c r="R138" s="34">
        <f t="shared" si="119"/>
        <v>5972.0266666666657</v>
      </c>
      <c r="S138" s="40">
        <f t="shared" si="119"/>
        <v>6272.9333333333334</v>
      </c>
      <c r="T138" s="40">
        <f t="shared" si="119"/>
        <v>6585.9733333333343</v>
      </c>
      <c r="U138" s="40">
        <f t="shared" si="119"/>
        <v>6916</v>
      </c>
      <c r="V138" s="40">
        <f t="shared" si="119"/>
        <v>7263.0133333333333</v>
      </c>
      <c r="W138" s="40"/>
      <c r="X138" s="23"/>
      <c r="Z138" s="34">
        <f t="shared" si="120"/>
        <v>71664.319999999992</v>
      </c>
      <c r="AA138" s="27">
        <f t="shared" si="120"/>
        <v>75275.199999999997</v>
      </c>
      <c r="AB138" s="27">
        <f t="shared" si="120"/>
        <v>79031.680000000008</v>
      </c>
      <c r="AC138" s="27">
        <f t="shared" si="120"/>
        <v>82992</v>
      </c>
      <c r="AD138" s="37">
        <f t="shared" si="120"/>
        <v>87156.160000000003</v>
      </c>
      <c r="AE138" s="37"/>
      <c r="AF138" s="50"/>
    </row>
    <row r="139" spans="1:32" x14ac:dyDescent="0.25">
      <c r="A139" s="28" t="s">
        <v>164</v>
      </c>
      <c r="B139" s="39">
        <v>20.37</v>
      </c>
      <c r="C139" s="40">
        <v>21.39</v>
      </c>
      <c r="D139" s="40">
        <v>22.46</v>
      </c>
      <c r="E139" s="40">
        <v>23.58</v>
      </c>
      <c r="F139" s="40">
        <v>24.76</v>
      </c>
      <c r="G139" s="40"/>
      <c r="H139" s="23"/>
      <c r="J139" s="34">
        <f t="shared" si="121"/>
        <v>2281.44</v>
      </c>
      <c r="K139" s="27">
        <f t="shared" si="121"/>
        <v>2395.6799999999998</v>
      </c>
      <c r="L139" s="27">
        <f t="shared" si="121"/>
        <v>2515.52</v>
      </c>
      <c r="M139" s="27">
        <f t="shared" si="121"/>
        <v>2640.9599999999996</v>
      </c>
      <c r="N139" s="27">
        <f t="shared" si="121"/>
        <v>2773.1200000000003</v>
      </c>
      <c r="O139" s="27"/>
      <c r="P139" s="23"/>
      <c r="R139" s="34">
        <f t="shared" si="119"/>
        <v>4943.12</v>
      </c>
      <c r="S139" s="40">
        <f t="shared" si="119"/>
        <v>5190.6399999999994</v>
      </c>
      <c r="T139" s="40">
        <f t="shared" si="119"/>
        <v>5450.2933333333331</v>
      </c>
      <c r="U139" s="40">
        <f t="shared" si="119"/>
        <v>5722.079999999999</v>
      </c>
      <c r="V139" s="40">
        <f t="shared" si="119"/>
        <v>6008.4266666666672</v>
      </c>
      <c r="W139" s="40"/>
      <c r="X139" s="23"/>
      <c r="Z139" s="34">
        <f t="shared" si="120"/>
        <v>59317.440000000002</v>
      </c>
      <c r="AA139" s="27">
        <f t="shared" si="120"/>
        <v>62287.679999999993</v>
      </c>
      <c r="AB139" s="27">
        <f t="shared" si="120"/>
        <v>65403.519999999997</v>
      </c>
      <c r="AC139" s="27">
        <f t="shared" si="120"/>
        <v>68664.959999999992</v>
      </c>
      <c r="AD139" s="37">
        <f t="shared" si="120"/>
        <v>72101.12000000001</v>
      </c>
      <c r="AE139" s="37"/>
      <c r="AF139" s="50"/>
    </row>
    <row r="140" spans="1:32" x14ac:dyDescent="0.25">
      <c r="A140" s="28" t="s">
        <v>165</v>
      </c>
      <c r="B140" s="39">
        <v>17.489999999999998</v>
      </c>
      <c r="C140" s="40">
        <v>18.36</v>
      </c>
      <c r="D140" s="40">
        <v>19.29</v>
      </c>
      <c r="E140" s="40">
        <v>20.25</v>
      </c>
      <c r="F140" s="40">
        <v>21.27</v>
      </c>
      <c r="G140" s="40"/>
      <c r="H140" s="23"/>
      <c r="J140" s="34">
        <f t="shared" si="121"/>
        <v>1958.8799999999999</v>
      </c>
      <c r="K140" s="27">
        <f t="shared" si="121"/>
        <v>2056.3200000000002</v>
      </c>
      <c r="L140" s="27">
        <f t="shared" si="121"/>
        <v>2160.48</v>
      </c>
      <c r="M140" s="27">
        <f t="shared" si="121"/>
        <v>2268</v>
      </c>
      <c r="N140" s="27">
        <f t="shared" si="121"/>
        <v>2382.2399999999998</v>
      </c>
      <c r="O140" s="27"/>
      <c r="P140" s="23"/>
      <c r="R140" s="34">
        <f t="shared" si="119"/>
        <v>4244.24</v>
      </c>
      <c r="S140" s="40">
        <f t="shared" si="119"/>
        <v>4455.3600000000006</v>
      </c>
      <c r="T140" s="40">
        <f t="shared" si="119"/>
        <v>4681.04</v>
      </c>
      <c r="U140" s="40">
        <f t="shared" si="119"/>
        <v>4914</v>
      </c>
      <c r="V140" s="40">
        <f t="shared" si="119"/>
        <v>5161.5199999999995</v>
      </c>
      <c r="W140" s="40"/>
      <c r="X140" s="23"/>
      <c r="Z140" s="34">
        <f t="shared" si="120"/>
        <v>50930.879999999997</v>
      </c>
      <c r="AA140" s="27">
        <f t="shared" si="120"/>
        <v>53464.320000000007</v>
      </c>
      <c r="AB140" s="27">
        <f t="shared" si="120"/>
        <v>56172.480000000003</v>
      </c>
      <c r="AC140" s="27">
        <f t="shared" si="120"/>
        <v>58968</v>
      </c>
      <c r="AD140" s="37">
        <f t="shared" si="120"/>
        <v>61938.239999999991</v>
      </c>
      <c r="AE140" s="37"/>
      <c r="AF140" s="50"/>
    </row>
    <row r="141" spans="1:32" x14ac:dyDescent="0.25">
      <c r="A141" s="28" t="s">
        <v>69</v>
      </c>
      <c r="B141" s="39">
        <v>21.46</v>
      </c>
      <c r="C141" s="40">
        <v>22.53</v>
      </c>
      <c r="D141" s="40">
        <v>23.65</v>
      </c>
      <c r="E141" s="40">
        <v>24.84</v>
      </c>
      <c r="F141" s="40">
        <v>26.08</v>
      </c>
      <c r="G141" s="40"/>
      <c r="H141" s="23"/>
      <c r="J141" s="34">
        <f>B141*80</f>
        <v>1716.8000000000002</v>
      </c>
      <c r="K141" s="27">
        <f>C141*80</f>
        <v>1802.4</v>
      </c>
      <c r="L141" s="27">
        <f>D141*80</f>
        <v>1892</v>
      </c>
      <c r="M141" s="27">
        <f>E141*80</f>
        <v>1987.2</v>
      </c>
      <c r="N141" s="27">
        <f>F141*80</f>
        <v>2086.3999999999996</v>
      </c>
      <c r="O141" s="27"/>
      <c r="P141" s="23"/>
      <c r="R141" s="34">
        <f t="shared" si="119"/>
        <v>3719.7333333333336</v>
      </c>
      <c r="S141" s="40">
        <f t="shared" si="119"/>
        <v>3905.2000000000003</v>
      </c>
      <c r="T141" s="40">
        <f t="shared" si="119"/>
        <v>4099.333333333333</v>
      </c>
      <c r="U141" s="40">
        <f t="shared" si="119"/>
        <v>4305.6000000000004</v>
      </c>
      <c r="V141" s="40">
        <f t="shared" si="119"/>
        <v>4520.5333333333328</v>
      </c>
      <c r="W141" s="40"/>
      <c r="X141" s="23"/>
      <c r="Z141" s="34">
        <f t="shared" si="120"/>
        <v>44636.800000000003</v>
      </c>
      <c r="AA141" s="27">
        <f t="shared" si="120"/>
        <v>46862.400000000001</v>
      </c>
      <c r="AB141" s="27">
        <f t="shared" si="120"/>
        <v>49192</v>
      </c>
      <c r="AC141" s="27">
        <f t="shared" si="120"/>
        <v>51667.200000000004</v>
      </c>
      <c r="AD141" s="37">
        <f t="shared" si="120"/>
        <v>54246.399999999994</v>
      </c>
      <c r="AE141" s="37"/>
      <c r="AF141" s="50"/>
    </row>
    <row r="142" spans="1:32" ht="14.1" customHeight="1" x14ac:dyDescent="0.25">
      <c r="A142" s="43"/>
      <c r="B142" s="44"/>
      <c r="C142" s="45"/>
      <c r="D142" s="45"/>
      <c r="E142" s="46"/>
      <c r="F142" s="45"/>
      <c r="G142" s="45"/>
      <c r="H142" s="23"/>
      <c r="J142" s="47"/>
      <c r="K142" s="46"/>
      <c r="L142" s="48"/>
      <c r="M142" s="49"/>
      <c r="N142" s="48"/>
      <c r="O142" s="48"/>
      <c r="P142" s="23"/>
      <c r="Q142" s="27"/>
      <c r="R142" s="47"/>
      <c r="S142" s="49"/>
      <c r="T142" s="48"/>
      <c r="U142" s="49"/>
      <c r="V142" s="48"/>
      <c r="W142" s="48"/>
      <c r="X142" s="23"/>
      <c r="Z142" s="47"/>
      <c r="AA142" s="49"/>
      <c r="AB142" s="48"/>
      <c r="AC142" s="49"/>
      <c r="AD142" s="48"/>
      <c r="AE142" s="48"/>
      <c r="AF142" s="50"/>
    </row>
    <row r="143" spans="1:32" s="21" customFormat="1" ht="14.1" customHeight="1" x14ac:dyDescent="0.25">
      <c r="A143" s="19" t="s">
        <v>219</v>
      </c>
      <c r="B143" s="20"/>
      <c r="E143" s="22"/>
      <c r="H143" s="23"/>
      <c r="I143" s="2"/>
      <c r="J143" s="24"/>
      <c r="K143" s="22"/>
      <c r="L143" s="25"/>
      <c r="M143" s="26"/>
      <c r="N143" s="25"/>
      <c r="O143" s="25"/>
      <c r="P143" s="23"/>
      <c r="Q143" s="27"/>
      <c r="R143" s="24"/>
      <c r="S143" s="26"/>
      <c r="T143" s="25"/>
      <c r="U143" s="26"/>
      <c r="V143" s="25"/>
      <c r="W143" s="25"/>
      <c r="X143" s="23"/>
      <c r="Z143" s="24"/>
      <c r="AA143" s="26"/>
      <c r="AB143" s="25"/>
      <c r="AC143" s="26"/>
      <c r="AD143" s="25"/>
      <c r="AE143" s="25"/>
      <c r="AF143" s="23"/>
    </row>
    <row r="144" spans="1:32" x14ac:dyDescent="0.25">
      <c r="A144" s="28" t="s">
        <v>215</v>
      </c>
      <c r="B144" s="58">
        <v>14.84</v>
      </c>
      <c r="C144" s="59">
        <v>15.58</v>
      </c>
      <c r="D144" s="59">
        <v>16.36</v>
      </c>
      <c r="E144" s="59">
        <v>17.18</v>
      </c>
      <c r="F144" s="59">
        <v>18.04</v>
      </c>
      <c r="G144" s="59"/>
      <c r="H144" s="23"/>
      <c r="J144" s="60">
        <v>0</v>
      </c>
      <c r="K144" s="61">
        <v>0</v>
      </c>
      <c r="L144" s="62">
        <v>0</v>
      </c>
      <c r="M144" s="61">
        <v>0</v>
      </c>
      <c r="N144" s="62">
        <v>0</v>
      </c>
      <c r="O144" s="62"/>
      <c r="P144" s="23"/>
      <c r="R144" s="60">
        <v>0</v>
      </c>
      <c r="S144" s="61">
        <v>0</v>
      </c>
      <c r="T144" s="62">
        <v>0</v>
      </c>
      <c r="U144" s="61">
        <v>0</v>
      </c>
      <c r="V144" s="62">
        <v>0</v>
      </c>
      <c r="W144" s="62"/>
      <c r="X144" s="23"/>
      <c r="Z144" s="60">
        <v>0</v>
      </c>
      <c r="AA144" s="61">
        <v>0</v>
      </c>
      <c r="AB144" s="62">
        <v>0</v>
      </c>
      <c r="AC144" s="61">
        <v>0</v>
      </c>
      <c r="AD144" s="62">
        <v>0</v>
      </c>
      <c r="AE144" s="62"/>
      <c r="AF144" s="23"/>
    </row>
    <row r="145" spans="1:32" x14ac:dyDescent="0.25">
      <c r="A145" s="28" t="s">
        <v>216</v>
      </c>
      <c r="B145" s="58">
        <v>15</v>
      </c>
      <c r="C145" s="59">
        <v>0</v>
      </c>
      <c r="D145" s="59">
        <v>0</v>
      </c>
      <c r="E145" s="59">
        <v>0</v>
      </c>
      <c r="F145" s="59">
        <v>0</v>
      </c>
      <c r="G145" s="59"/>
      <c r="H145" s="23"/>
      <c r="J145" s="60">
        <v>0</v>
      </c>
      <c r="K145" s="61">
        <v>0</v>
      </c>
      <c r="L145" s="62">
        <v>0</v>
      </c>
      <c r="M145" s="61">
        <v>0</v>
      </c>
      <c r="N145" s="62">
        <v>0</v>
      </c>
      <c r="O145" s="62"/>
      <c r="P145" s="23"/>
      <c r="R145" s="60">
        <v>0</v>
      </c>
      <c r="S145" s="61">
        <v>0</v>
      </c>
      <c r="T145" s="62">
        <v>0</v>
      </c>
      <c r="U145" s="61">
        <v>0</v>
      </c>
      <c r="V145" s="62">
        <v>0</v>
      </c>
      <c r="W145" s="62"/>
      <c r="X145" s="23"/>
      <c r="Z145" s="60">
        <v>0</v>
      </c>
      <c r="AA145" s="61">
        <v>0</v>
      </c>
      <c r="AB145" s="62">
        <v>0</v>
      </c>
      <c r="AC145" s="61">
        <v>0</v>
      </c>
      <c r="AD145" s="62">
        <v>0</v>
      </c>
      <c r="AE145" s="62"/>
      <c r="AF145" s="23"/>
    </row>
    <row r="146" spans="1:32" x14ac:dyDescent="0.25">
      <c r="A146" s="28" t="s">
        <v>220</v>
      </c>
      <c r="B146" s="58">
        <v>20</v>
      </c>
      <c r="C146" s="59">
        <v>0</v>
      </c>
      <c r="D146" s="59">
        <v>0</v>
      </c>
      <c r="E146" s="59">
        <v>0</v>
      </c>
      <c r="F146" s="59">
        <v>0</v>
      </c>
      <c r="G146" s="59"/>
      <c r="H146" s="23"/>
      <c r="J146" s="60">
        <v>0</v>
      </c>
      <c r="K146" s="61">
        <v>0</v>
      </c>
      <c r="L146" s="62">
        <v>0</v>
      </c>
      <c r="M146" s="61">
        <v>0</v>
      </c>
      <c r="N146" s="62">
        <v>0</v>
      </c>
      <c r="O146" s="62"/>
      <c r="P146" s="23"/>
      <c r="R146" s="60">
        <v>0</v>
      </c>
      <c r="S146" s="61">
        <v>0</v>
      </c>
      <c r="T146" s="62">
        <v>0</v>
      </c>
      <c r="U146" s="61">
        <v>0</v>
      </c>
      <c r="V146" s="62">
        <v>0</v>
      </c>
      <c r="W146" s="62"/>
      <c r="X146" s="23"/>
      <c r="Z146" s="60">
        <v>0</v>
      </c>
      <c r="AA146" s="61">
        <v>0</v>
      </c>
      <c r="AB146" s="62">
        <v>0</v>
      </c>
      <c r="AC146" s="61">
        <v>0</v>
      </c>
      <c r="AD146" s="62">
        <v>0</v>
      </c>
      <c r="AE146" s="62"/>
      <c r="AF146" s="23"/>
    </row>
    <row r="147" spans="1:32" x14ac:dyDescent="0.25">
      <c r="A147" s="28" t="s">
        <v>221</v>
      </c>
      <c r="B147" s="39">
        <v>26.38</v>
      </c>
      <c r="C147" s="40">
        <v>27.7</v>
      </c>
      <c r="D147" s="41">
        <v>29.09</v>
      </c>
      <c r="E147" s="40">
        <v>30.54</v>
      </c>
      <c r="F147" s="41">
        <v>32.07</v>
      </c>
      <c r="G147" s="41">
        <v>33.67</v>
      </c>
      <c r="H147" s="23"/>
      <c r="J147" s="60">
        <v>0</v>
      </c>
      <c r="K147" s="61">
        <v>0</v>
      </c>
      <c r="L147" s="62">
        <v>0</v>
      </c>
      <c r="M147" s="61">
        <v>0</v>
      </c>
      <c r="N147" s="62">
        <v>0</v>
      </c>
      <c r="O147" s="62"/>
      <c r="P147" s="23"/>
      <c r="R147" s="60">
        <v>0</v>
      </c>
      <c r="S147" s="61">
        <v>0</v>
      </c>
      <c r="T147" s="62">
        <v>0</v>
      </c>
      <c r="U147" s="61">
        <v>0</v>
      </c>
      <c r="V147" s="62">
        <v>0</v>
      </c>
      <c r="W147" s="62"/>
      <c r="X147" s="23"/>
      <c r="Z147" s="60">
        <v>0</v>
      </c>
      <c r="AA147" s="61">
        <v>0</v>
      </c>
      <c r="AB147" s="62">
        <v>0</v>
      </c>
      <c r="AC147" s="61">
        <v>0</v>
      </c>
      <c r="AD147" s="62">
        <v>0</v>
      </c>
      <c r="AE147" s="62"/>
      <c r="AF147" s="23"/>
    </row>
    <row r="148" spans="1:32" x14ac:dyDescent="0.25">
      <c r="A148" s="28" t="s">
        <v>239</v>
      </c>
      <c r="B148" s="58">
        <v>12</v>
      </c>
      <c r="C148" s="59">
        <v>0</v>
      </c>
      <c r="D148" s="59">
        <v>0</v>
      </c>
      <c r="E148" s="59">
        <v>0</v>
      </c>
      <c r="F148" s="59">
        <v>0</v>
      </c>
      <c r="G148" s="59"/>
      <c r="H148" s="23"/>
      <c r="J148" s="60">
        <v>0</v>
      </c>
      <c r="K148" s="61">
        <v>0</v>
      </c>
      <c r="L148" s="62">
        <v>0</v>
      </c>
      <c r="M148" s="61">
        <v>0</v>
      </c>
      <c r="N148" s="62">
        <v>0</v>
      </c>
      <c r="O148" s="62"/>
      <c r="P148" s="23"/>
      <c r="R148" s="60">
        <v>0</v>
      </c>
      <c r="S148" s="61">
        <v>0</v>
      </c>
      <c r="T148" s="62">
        <v>0</v>
      </c>
      <c r="U148" s="61">
        <v>0</v>
      </c>
      <c r="V148" s="62">
        <v>0</v>
      </c>
      <c r="W148" s="62"/>
      <c r="X148" s="23"/>
      <c r="Z148" s="60">
        <v>0</v>
      </c>
      <c r="AA148" s="61">
        <v>0</v>
      </c>
      <c r="AB148" s="62">
        <v>0</v>
      </c>
      <c r="AC148" s="61">
        <v>0</v>
      </c>
      <c r="AD148" s="62">
        <v>0</v>
      </c>
      <c r="AE148" s="62"/>
      <c r="AF148" s="23"/>
    </row>
    <row r="149" spans="1:32" x14ac:dyDescent="0.25">
      <c r="A149" s="28" t="s">
        <v>224</v>
      </c>
      <c r="B149" s="58">
        <v>27</v>
      </c>
      <c r="C149" s="59">
        <v>0</v>
      </c>
      <c r="D149" s="59">
        <v>0</v>
      </c>
      <c r="E149" s="59">
        <v>0</v>
      </c>
      <c r="F149" s="59">
        <v>40</v>
      </c>
      <c r="G149" s="59"/>
      <c r="H149" s="23"/>
      <c r="J149" s="60">
        <v>0</v>
      </c>
      <c r="K149" s="61">
        <v>0</v>
      </c>
      <c r="L149" s="62">
        <v>0</v>
      </c>
      <c r="M149" s="61">
        <v>0</v>
      </c>
      <c r="N149" s="62">
        <v>0</v>
      </c>
      <c r="O149" s="62"/>
      <c r="P149" s="23"/>
      <c r="R149" s="60">
        <v>0</v>
      </c>
      <c r="S149" s="61">
        <v>0</v>
      </c>
      <c r="T149" s="62">
        <v>0</v>
      </c>
      <c r="U149" s="61">
        <v>0</v>
      </c>
      <c r="V149" s="62">
        <v>0</v>
      </c>
      <c r="W149" s="62"/>
      <c r="X149" s="23"/>
      <c r="Z149" s="60">
        <v>0</v>
      </c>
      <c r="AA149" s="61">
        <v>0</v>
      </c>
      <c r="AB149" s="62">
        <v>0</v>
      </c>
      <c r="AC149" s="61">
        <v>0</v>
      </c>
      <c r="AD149" s="62">
        <v>0</v>
      </c>
      <c r="AE149" s="62"/>
      <c r="AF149" s="23"/>
    </row>
    <row r="150" spans="1:32" ht="13.8" thickBot="1" x14ac:dyDescent="0.3">
      <c r="A150" s="28" t="s">
        <v>218</v>
      </c>
      <c r="B150" s="63">
        <v>17</v>
      </c>
      <c r="C150" s="64">
        <v>17.5</v>
      </c>
      <c r="D150" s="64">
        <v>18</v>
      </c>
      <c r="E150" s="65">
        <v>18.5</v>
      </c>
      <c r="F150" s="64">
        <v>19</v>
      </c>
      <c r="G150" s="64"/>
      <c r="H150" s="66"/>
      <c r="J150" s="67">
        <v>0</v>
      </c>
      <c r="K150" s="65">
        <v>0</v>
      </c>
      <c r="L150" s="64">
        <v>0</v>
      </c>
      <c r="M150" s="65">
        <v>0</v>
      </c>
      <c r="N150" s="64">
        <v>0</v>
      </c>
      <c r="O150" s="64"/>
      <c r="P150" s="66"/>
      <c r="R150" s="67">
        <v>0</v>
      </c>
      <c r="S150" s="65">
        <v>0</v>
      </c>
      <c r="T150" s="64">
        <v>0</v>
      </c>
      <c r="U150" s="65">
        <v>0</v>
      </c>
      <c r="V150" s="64">
        <v>0</v>
      </c>
      <c r="W150" s="64"/>
      <c r="X150" s="66"/>
      <c r="Z150" s="67">
        <v>0</v>
      </c>
      <c r="AA150" s="65">
        <v>0</v>
      </c>
      <c r="AB150" s="64">
        <v>0</v>
      </c>
      <c r="AC150" s="65">
        <v>0</v>
      </c>
      <c r="AD150" s="64">
        <v>0</v>
      </c>
      <c r="AE150" s="64"/>
      <c r="AF150" s="66"/>
    </row>
    <row r="151" spans="1:32" x14ac:dyDescent="0.25">
      <c r="A151" s="68"/>
      <c r="B151" s="69"/>
    </row>
    <row r="152" spans="1:32" x14ac:dyDescent="0.25">
      <c r="A152" s="68"/>
    </row>
    <row r="153" spans="1:32" x14ac:dyDescent="0.25">
      <c r="A153" s="70"/>
    </row>
    <row r="154" spans="1:32" x14ac:dyDescent="0.25">
      <c r="B154" s="2" t="s">
        <v>133</v>
      </c>
    </row>
    <row r="155" spans="1:32" s="3" customFormat="1" x14ac:dyDescent="0.25">
      <c r="A155" s="2"/>
      <c r="B155" s="71" t="s">
        <v>134</v>
      </c>
      <c r="C155" s="2" t="s">
        <v>136</v>
      </c>
      <c r="D155" s="2"/>
      <c r="F155" s="2"/>
      <c r="G155" s="2"/>
      <c r="H155" s="2"/>
      <c r="I155" s="2"/>
      <c r="J155" s="2"/>
      <c r="L155" s="2"/>
      <c r="N155" s="2"/>
      <c r="O155" s="2"/>
      <c r="P155" s="2"/>
      <c r="Q155" s="2"/>
      <c r="R155" s="2"/>
      <c r="T155" s="2"/>
      <c r="V155" s="2"/>
      <c r="W155" s="2"/>
      <c r="X155" s="2"/>
      <c r="Y155" s="2"/>
      <c r="Z155" s="2"/>
      <c r="AB155" s="2"/>
      <c r="AD155" s="2"/>
      <c r="AE155" s="2"/>
      <c r="AF155" s="2"/>
    </row>
    <row r="156" spans="1:32" s="3" customFormat="1" x14ac:dyDescent="0.25">
      <c r="A156" s="2"/>
      <c r="B156" s="71" t="s">
        <v>135</v>
      </c>
      <c r="C156" s="2" t="s">
        <v>140</v>
      </c>
      <c r="D156" s="2"/>
      <c r="F156" s="2"/>
      <c r="G156" s="2"/>
      <c r="H156" s="2"/>
      <c r="I156" s="2"/>
      <c r="J156" s="2"/>
      <c r="L156" s="2"/>
      <c r="N156" s="2"/>
      <c r="O156" s="2"/>
      <c r="P156" s="2"/>
      <c r="Q156" s="2"/>
      <c r="R156" s="2"/>
      <c r="T156" s="2"/>
      <c r="V156" s="2"/>
      <c r="W156" s="2"/>
      <c r="X156" s="2"/>
      <c r="Y156" s="2"/>
      <c r="Z156" s="2"/>
      <c r="AB156" s="2"/>
      <c r="AD156" s="2"/>
      <c r="AE156" s="2"/>
      <c r="AF156" s="2"/>
    </row>
    <row r="157" spans="1:32" s="3" customFormat="1" x14ac:dyDescent="0.25">
      <c r="A157" s="2"/>
      <c r="B157" s="71" t="s">
        <v>137</v>
      </c>
      <c r="C157" s="2" t="s">
        <v>146</v>
      </c>
      <c r="D157" s="2"/>
      <c r="F157" s="2"/>
      <c r="G157" s="2"/>
      <c r="H157" s="2"/>
      <c r="I157" s="2"/>
      <c r="J157" s="2"/>
      <c r="L157" s="2"/>
      <c r="N157" s="2"/>
      <c r="O157" s="2"/>
      <c r="P157" s="2"/>
      <c r="Q157" s="2"/>
      <c r="R157" s="2"/>
      <c r="T157" s="2"/>
      <c r="V157" s="2"/>
      <c r="W157" s="2"/>
      <c r="X157" s="2"/>
      <c r="Y157" s="2"/>
      <c r="Z157" s="2"/>
      <c r="AB157" s="2"/>
      <c r="AD157" s="2"/>
      <c r="AE157" s="2"/>
      <c r="AF157" s="2"/>
    </row>
    <row r="158" spans="1:32" s="3" customFormat="1" x14ac:dyDescent="0.25">
      <c r="A158" s="2"/>
      <c r="B158" s="71" t="s">
        <v>138</v>
      </c>
      <c r="C158" s="2" t="s">
        <v>222</v>
      </c>
      <c r="D158" s="2"/>
      <c r="F158" s="2"/>
      <c r="G158" s="2"/>
      <c r="H158" s="2"/>
      <c r="I158" s="2"/>
      <c r="J158" s="2"/>
      <c r="L158" s="2"/>
      <c r="N158" s="2"/>
      <c r="O158" s="2"/>
      <c r="P158" s="2"/>
      <c r="Q158" s="2"/>
      <c r="R158" s="2"/>
      <c r="T158" s="2"/>
      <c r="V158" s="2"/>
      <c r="W158" s="2"/>
      <c r="X158" s="2"/>
      <c r="Y158" s="2"/>
      <c r="Z158" s="2"/>
      <c r="AB158" s="2"/>
      <c r="AD158" s="2"/>
      <c r="AE158" s="2"/>
      <c r="AF158" s="2"/>
    </row>
    <row r="159" spans="1:32" s="3" customFormat="1" x14ac:dyDescent="0.25">
      <c r="A159" s="2"/>
      <c r="B159" s="71" t="s">
        <v>223</v>
      </c>
      <c r="C159" s="2" t="s">
        <v>226</v>
      </c>
      <c r="D159" s="2"/>
      <c r="F159" s="2"/>
      <c r="G159" s="2"/>
      <c r="H159" s="2"/>
      <c r="I159" s="2"/>
      <c r="J159" s="2"/>
      <c r="L159" s="2"/>
      <c r="N159" s="2"/>
      <c r="O159" s="2"/>
      <c r="P159" s="2"/>
      <c r="Q159" s="2"/>
      <c r="R159" s="2"/>
      <c r="T159" s="2"/>
      <c r="V159" s="2"/>
      <c r="W159" s="2"/>
      <c r="X159" s="2"/>
      <c r="Y159" s="2"/>
      <c r="Z159" s="2"/>
      <c r="AB159" s="2"/>
      <c r="AD159" s="2"/>
      <c r="AE159" s="2"/>
      <c r="AF159" s="2"/>
    </row>
    <row r="160" spans="1:32" s="3" customFormat="1" x14ac:dyDescent="0.25">
      <c r="A160" s="2"/>
      <c r="B160" s="71" t="s">
        <v>225</v>
      </c>
      <c r="C160" s="2" t="s">
        <v>227</v>
      </c>
      <c r="D160" s="2"/>
      <c r="F160" s="2"/>
      <c r="G160" s="2"/>
      <c r="H160" s="2"/>
      <c r="I160" s="2"/>
      <c r="J160" s="2"/>
      <c r="L160" s="2"/>
      <c r="N160" s="2"/>
      <c r="O160" s="2"/>
      <c r="P160" s="2"/>
      <c r="Q160" s="2"/>
      <c r="R160" s="72"/>
      <c r="T160" s="2"/>
      <c r="V160" s="2"/>
      <c r="W160" s="2"/>
      <c r="X160" s="2"/>
      <c r="Y160" s="2"/>
      <c r="Z160" s="2"/>
      <c r="AB160" s="2"/>
      <c r="AD160" s="2"/>
      <c r="AE160" s="2"/>
      <c r="AF160" s="2"/>
    </row>
    <row r="161" spans="1:32" s="3" customFormat="1" x14ac:dyDescent="0.25">
      <c r="A161" s="2"/>
      <c r="B161" s="73" t="s">
        <v>237</v>
      </c>
      <c r="C161" s="2" t="s">
        <v>238</v>
      </c>
      <c r="D161" s="2"/>
      <c r="F161" s="2"/>
      <c r="G161" s="2"/>
      <c r="H161" s="2"/>
      <c r="I161" s="2"/>
      <c r="J161" s="2"/>
      <c r="L161" s="2"/>
      <c r="N161" s="2"/>
      <c r="O161" s="2"/>
      <c r="P161" s="2"/>
      <c r="Q161" s="2"/>
      <c r="R161" s="72"/>
      <c r="T161" s="2"/>
      <c r="V161" s="2"/>
      <c r="W161" s="2"/>
      <c r="X161" s="2"/>
      <c r="Y161" s="2"/>
      <c r="Z161" s="2"/>
      <c r="AB161" s="2"/>
      <c r="AD161" s="2"/>
      <c r="AE161" s="2"/>
      <c r="AF161" s="2"/>
    </row>
    <row r="162" spans="1:32" s="3" customFormat="1" x14ac:dyDescent="0.25">
      <c r="A162" s="2"/>
      <c r="B162" s="73"/>
      <c r="C162" s="2"/>
      <c r="D162" s="2"/>
      <c r="F162" s="2"/>
      <c r="G162" s="2"/>
      <c r="H162" s="2"/>
      <c r="I162" s="2"/>
      <c r="J162" s="2"/>
      <c r="L162" s="2"/>
      <c r="N162" s="2"/>
      <c r="O162" s="2"/>
      <c r="P162" s="2"/>
      <c r="Q162" s="2"/>
      <c r="R162" s="72"/>
      <c r="T162" s="2"/>
      <c r="V162" s="2"/>
      <c r="W162" s="2"/>
      <c r="X162" s="2"/>
      <c r="Y162" s="2"/>
      <c r="Z162" s="2"/>
      <c r="AB162" s="2"/>
      <c r="AD162" s="2"/>
      <c r="AE162" s="2"/>
      <c r="AF162" s="2"/>
    </row>
    <row r="163" spans="1:32" s="3" customFormat="1" x14ac:dyDescent="0.25">
      <c r="A163" s="2"/>
      <c r="B163" s="2"/>
      <c r="C163" s="2"/>
      <c r="D163" s="2"/>
      <c r="F163" s="2"/>
      <c r="G163" s="2"/>
      <c r="H163" s="2"/>
      <c r="I163" s="2"/>
      <c r="J163" s="2"/>
      <c r="L163" s="2"/>
      <c r="N163" s="2"/>
      <c r="O163" s="2"/>
      <c r="P163" s="2"/>
      <c r="Q163" s="2"/>
      <c r="R163" s="72"/>
      <c r="T163" s="2"/>
      <c r="V163" s="2"/>
      <c r="W163" s="2"/>
      <c r="X163" s="2"/>
      <c r="Y163" s="2"/>
      <c r="Z163" s="2"/>
      <c r="AB163" s="2"/>
      <c r="AD163" s="2"/>
      <c r="AE163" s="2"/>
      <c r="AF163" s="2"/>
    </row>
    <row r="164" spans="1:32" s="3" customFormat="1" x14ac:dyDescent="0.25">
      <c r="A164" s="2"/>
      <c r="B164" s="2"/>
      <c r="C164" s="2"/>
      <c r="D164" s="2"/>
      <c r="F164" s="2"/>
      <c r="G164" s="2"/>
      <c r="H164" s="2"/>
      <c r="I164" s="2"/>
      <c r="J164" s="2"/>
      <c r="L164" s="2"/>
      <c r="N164" s="2"/>
      <c r="O164" s="2"/>
      <c r="P164" s="2"/>
      <c r="Q164" s="2"/>
      <c r="R164" s="72"/>
      <c r="T164" s="2"/>
      <c r="V164" s="2"/>
      <c r="W164" s="2"/>
      <c r="X164" s="2"/>
      <c r="Y164" s="2"/>
      <c r="Z164" s="2"/>
      <c r="AB164" s="2"/>
      <c r="AD164" s="2"/>
      <c r="AE164" s="2"/>
      <c r="AF164" s="2"/>
    </row>
  </sheetData>
  <sheetProtection algorithmName="SHA-512" hashValue="pIBER206oxYCy03kkTHls7/yQsN+isX8wLs6vsdhs30uoOw8b1Mrr9dz8yaslaMBPbu1yr3w9qY4rK6bkRai1Q==" saltValue="kignabaHT/BUuS5NRJNDuw==" spinCount="100000" sheet="1" objects="1" scenarios="1" selectLockedCells="1" selectUnlockedCells="1"/>
  <mergeCells count="5">
    <mergeCell ref="L3:V3"/>
    <mergeCell ref="B4:H4"/>
    <mergeCell ref="J4:P4"/>
    <mergeCell ref="R4:X4"/>
    <mergeCell ref="Z4:AF4"/>
  </mergeCells>
  <pageMargins left="0.25" right="0.25" top="0.75" bottom="0.75" header="0.3" footer="0.3"/>
  <pageSetup scale="3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78016-80FB-455E-BDEB-799881F1E1B9}">
  <sheetPr>
    <pageSetUpPr fitToPage="1"/>
  </sheetPr>
  <dimension ref="A1:AB168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ColWidth="9.33203125" defaultRowHeight="13.2" x14ac:dyDescent="0.25"/>
  <cols>
    <col min="1" max="1" width="64" style="286" customWidth="1"/>
    <col min="2" max="4" width="8.77734375" style="286" customWidth="1"/>
    <col min="5" max="5" width="8.77734375" style="287" customWidth="1"/>
    <col min="6" max="7" width="8.77734375" style="286" customWidth="1"/>
    <col min="8" max="8" width="1.77734375" style="286" customWidth="1"/>
    <col min="9" max="9" width="12.77734375" style="286" customWidth="1"/>
    <col min="10" max="10" width="12.77734375" style="287" customWidth="1"/>
    <col min="11" max="11" width="12.77734375" style="286" customWidth="1"/>
    <col min="12" max="12" width="12.77734375" style="287" customWidth="1"/>
    <col min="13" max="14" width="12.77734375" style="286" customWidth="1"/>
    <col min="15" max="15" width="2" style="286" customWidth="1"/>
    <col min="16" max="16" width="12" style="286" customWidth="1"/>
    <col min="17" max="17" width="12" style="287" customWidth="1"/>
    <col min="18" max="18" width="12" style="286" customWidth="1"/>
    <col min="19" max="19" width="12" style="287" customWidth="1"/>
    <col min="20" max="21" width="12" style="286" customWidth="1"/>
    <col min="22" max="22" width="2.109375" style="286" customWidth="1"/>
    <col min="23" max="23" width="12.77734375" style="286" bestFit="1" customWidth="1"/>
    <col min="24" max="24" width="12" style="287" customWidth="1"/>
    <col min="25" max="25" width="12.77734375" style="286" bestFit="1" customWidth="1"/>
    <col min="26" max="26" width="12" style="287" customWidth="1"/>
    <col min="27" max="27" width="12.77734375" style="286" bestFit="1" customWidth="1"/>
    <col min="28" max="28" width="12.77734375" style="286" customWidth="1"/>
    <col min="29" max="16384" width="9.33203125" style="286"/>
  </cols>
  <sheetData>
    <row r="1" spans="1:28" ht="15.6" x14ac:dyDescent="0.25">
      <c r="A1" s="285" t="s">
        <v>119</v>
      </c>
    </row>
    <row r="2" spans="1:28" ht="15.6" x14ac:dyDescent="0.25">
      <c r="A2" s="285" t="s">
        <v>276</v>
      </c>
    </row>
    <row r="3" spans="1:28" ht="13.8" thickBot="1" x14ac:dyDescent="0.3">
      <c r="A3" s="288"/>
      <c r="B3" s="289"/>
      <c r="C3" s="289"/>
      <c r="D3" s="289"/>
      <c r="E3" s="290"/>
      <c r="F3" s="289"/>
      <c r="G3" s="289"/>
      <c r="H3" s="289"/>
      <c r="I3" s="291"/>
      <c r="J3" s="292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4"/>
      <c r="X3" s="286"/>
      <c r="Z3" s="286"/>
    </row>
    <row r="4" spans="1:28" ht="13.2" customHeight="1" x14ac:dyDescent="0.25">
      <c r="A4" s="289"/>
      <c r="B4" s="295" t="s">
        <v>29</v>
      </c>
      <c r="C4" s="296"/>
      <c r="D4" s="296"/>
      <c r="E4" s="296"/>
      <c r="F4" s="296"/>
      <c r="G4" s="297"/>
      <c r="H4" s="298"/>
      <c r="I4" s="299" t="s">
        <v>2</v>
      </c>
      <c r="J4" s="300"/>
      <c r="K4" s="300"/>
      <c r="L4" s="300"/>
      <c r="M4" s="300"/>
      <c r="N4" s="301"/>
      <c r="O4" s="289"/>
      <c r="P4" s="299" t="s">
        <v>30</v>
      </c>
      <c r="Q4" s="300"/>
      <c r="R4" s="300"/>
      <c r="S4" s="300"/>
      <c r="T4" s="300"/>
      <c r="U4" s="301"/>
      <c r="W4" s="299" t="s">
        <v>181</v>
      </c>
      <c r="X4" s="300"/>
      <c r="Y4" s="300"/>
      <c r="Z4" s="300"/>
      <c r="AA4" s="300"/>
      <c r="AB4" s="301"/>
    </row>
    <row r="5" spans="1:28" s="289" customFormat="1" ht="13.8" thickBot="1" x14ac:dyDescent="0.3">
      <c r="A5" s="302" t="s">
        <v>31</v>
      </c>
      <c r="B5" s="303" t="s">
        <v>3</v>
      </c>
      <c r="C5" s="304" t="s">
        <v>4</v>
      </c>
      <c r="D5" s="305" t="s">
        <v>5</v>
      </c>
      <c r="E5" s="304" t="s">
        <v>6</v>
      </c>
      <c r="F5" s="305" t="s">
        <v>7</v>
      </c>
      <c r="G5" s="306" t="s">
        <v>254</v>
      </c>
      <c r="H5" s="292"/>
      <c r="I5" s="307" t="s">
        <v>3</v>
      </c>
      <c r="J5" s="304" t="s">
        <v>4</v>
      </c>
      <c r="K5" s="304" t="s">
        <v>5</v>
      </c>
      <c r="L5" s="304" t="s">
        <v>6</v>
      </c>
      <c r="M5" s="304" t="s">
        <v>7</v>
      </c>
      <c r="N5" s="308" t="s">
        <v>254</v>
      </c>
      <c r="O5" s="298"/>
      <c r="P5" s="309" t="s">
        <v>3</v>
      </c>
      <c r="Q5" s="310" t="s">
        <v>4</v>
      </c>
      <c r="R5" s="310" t="s">
        <v>5</v>
      </c>
      <c r="S5" s="310" t="s">
        <v>6</v>
      </c>
      <c r="T5" s="310" t="s">
        <v>7</v>
      </c>
      <c r="U5" s="308" t="s">
        <v>254</v>
      </c>
      <c r="W5" s="309" t="s">
        <v>3</v>
      </c>
      <c r="X5" s="310" t="s">
        <v>4</v>
      </c>
      <c r="Y5" s="310" t="s">
        <v>5</v>
      </c>
      <c r="Z5" s="310" t="s">
        <v>6</v>
      </c>
      <c r="AA5" s="310" t="s">
        <v>7</v>
      </c>
      <c r="AB5" s="308" t="s">
        <v>254</v>
      </c>
    </row>
    <row r="6" spans="1:28" ht="14.1" customHeight="1" x14ac:dyDescent="0.25">
      <c r="A6" s="311" t="s">
        <v>274</v>
      </c>
      <c r="B6" s="312"/>
      <c r="G6" s="313"/>
      <c r="I6" s="314"/>
      <c r="K6" s="315"/>
      <c r="L6" s="316"/>
      <c r="M6" s="315"/>
      <c r="N6" s="317"/>
      <c r="O6" s="315"/>
      <c r="P6" s="314"/>
      <c r="Q6" s="316"/>
      <c r="R6" s="315"/>
      <c r="S6" s="316"/>
      <c r="T6" s="315"/>
      <c r="U6" s="317"/>
      <c r="W6" s="314"/>
      <c r="X6" s="316"/>
      <c r="Y6" s="315"/>
      <c r="Z6" s="316"/>
      <c r="AA6" s="315"/>
      <c r="AB6" s="317"/>
    </row>
    <row r="7" spans="1:28" s="323" customFormat="1" ht="14.1" customHeight="1" x14ac:dyDescent="0.25">
      <c r="A7" s="318" t="s">
        <v>275</v>
      </c>
      <c r="B7" s="319">
        <f>W7/2080</f>
        <v>58.894230769230766</v>
      </c>
      <c r="C7" s="320" t="s">
        <v>28</v>
      </c>
      <c r="D7" s="321">
        <f>Y7/2080</f>
        <v>67.307692307692307</v>
      </c>
      <c r="E7" s="320" t="s">
        <v>28</v>
      </c>
      <c r="F7" s="321">
        <f>AA7/2080</f>
        <v>81.730769230769226</v>
      </c>
      <c r="G7" s="322"/>
      <c r="H7" s="321"/>
      <c r="I7" s="314">
        <f>W7/26</f>
        <v>4711.5384615384619</v>
      </c>
      <c r="J7" s="316" t="s">
        <v>28</v>
      </c>
      <c r="K7" s="315">
        <f>Y7/26</f>
        <v>5384.6153846153848</v>
      </c>
      <c r="L7" s="316" t="s">
        <v>28</v>
      </c>
      <c r="M7" s="315">
        <f>AA7/26</f>
        <v>6538.4615384615381</v>
      </c>
      <c r="N7" s="317"/>
      <c r="O7" s="315"/>
      <c r="P7" s="314">
        <f>W7/12</f>
        <v>10208.333333333334</v>
      </c>
      <c r="Q7" s="316" t="s">
        <v>28</v>
      </c>
      <c r="R7" s="315">
        <f>Y7/12</f>
        <v>11666.666666666666</v>
      </c>
      <c r="S7" s="316" t="s">
        <v>28</v>
      </c>
      <c r="T7" s="315">
        <f>AA7/12</f>
        <v>14166.666666666666</v>
      </c>
      <c r="U7" s="317"/>
      <c r="V7" s="286"/>
      <c r="W7" s="314">
        <v>122500</v>
      </c>
      <c r="X7" s="316" t="s">
        <v>28</v>
      </c>
      <c r="Y7" s="315">
        <v>140000</v>
      </c>
      <c r="Z7" s="316" t="s">
        <v>28</v>
      </c>
      <c r="AA7" s="315">
        <v>170000</v>
      </c>
      <c r="AB7" s="317"/>
    </row>
    <row r="8" spans="1:28" ht="13.2" customHeight="1" x14ac:dyDescent="0.25">
      <c r="A8" s="318" t="s">
        <v>1</v>
      </c>
      <c r="B8" s="324">
        <v>79.8</v>
      </c>
      <c r="C8" s="325" t="s">
        <v>28</v>
      </c>
      <c r="D8" s="326">
        <v>0</v>
      </c>
      <c r="E8" s="325" t="s">
        <v>28</v>
      </c>
      <c r="F8" s="327">
        <v>93.75</v>
      </c>
      <c r="G8" s="328"/>
      <c r="H8" s="329"/>
      <c r="I8" s="314">
        <f>B8*80</f>
        <v>6384</v>
      </c>
      <c r="J8" s="316" t="s">
        <v>28</v>
      </c>
      <c r="K8" s="316" t="s">
        <v>28</v>
      </c>
      <c r="L8" s="316" t="s">
        <v>28</v>
      </c>
      <c r="M8" s="315">
        <f>F8*80</f>
        <v>7500</v>
      </c>
      <c r="N8" s="317"/>
      <c r="O8" s="315"/>
      <c r="P8" s="314">
        <f>(I8*26)/12</f>
        <v>13832</v>
      </c>
      <c r="Q8" s="316" t="s">
        <v>28</v>
      </c>
      <c r="R8" s="316" t="s">
        <v>28</v>
      </c>
      <c r="S8" s="316" t="s">
        <v>28</v>
      </c>
      <c r="T8" s="315">
        <f>(M8*26)/12</f>
        <v>16250</v>
      </c>
      <c r="U8" s="317"/>
      <c r="W8" s="314">
        <f>I8*26</f>
        <v>165984</v>
      </c>
      <c r="X8" s="316" t="s">
        <v>28</v>
      </c>
      <c r="Y8" s="316" t="s">
        <v>28</v>
      </c>
      <c r="Z8" s="316" t="s">
        <v>28</v>
      </c>
      <c r="AA8" s="315">
        <f>M8*26</f>
        <v>195000</v>
      </c>
      <c r="AB8" s="317"/>
    </row>
    <row r="9" spans="1:28" x14ac:dyDescent="0.25">
      <c r="A9" s="330" t="s">
        <v>256</v>
      </c>
      <c r="B9" s="319">
        <f>W9/2080</f>
        <v>64.415567307692314</v>
      </c>
      <c r="C9" s="320" t="s">
        <v>28</v>
      </c>
      <c r="D9" s="321">
        <f>Y9/2080</f>
        <v>73.617788461538467</v>
      </c>
      <c r="E9" s="320" t="s">
        <v>28</v>
      </c>
      <c r="F9" s="321">
        <f>AA9/2080</f>
        <v>88.942307692307693</v>
      </c>
      <c r="G9" s="322"/>
      <c r="H9" s="321"/>
      <c r="I9" s="314">
        <f>W9/26</f>
        <v>5153.2453846153849</v>
      </c>
      <c r="J9" s="316" t="s">
        <v>28</v>
      </c>
      <c r="K9" s="315">
        <f>Y9/26</f>
        <v>5889.4230769230771</v>
      </c>
      <c r="L9" s="316" t="s">
        <v>28</v>
      </c>
      <c r="M9" s="315">
        <f>AA9/26</f>
        <v>7115.3846153846152</v>
      </c>
      <c r="N9" s="317"/>
      <c r="O9" s="315"/>
      <c r="P9" s="314">
        <f>W9/12</f>
        <v>11165.365</v>
      </c>
      <c r="Q9" s="316" t="s">
        <v>28</v>
      </c>
      <c r="R9" s="315">
        <f>Y9/12</f>
        <v>12760.416666666666</v>
      </c>
      <c r="S9" s="316" t="s">
        <v>28</v>
      </c>
      <c r="T9" s="315">
        <f>AA9/12</f>
        <v>15416.666666666666</v>
      </c>
      <c r="U9" s="317"/>
      <c r="W9" s="314">
        <v>133984.38</v>
      </c>
      <c r="X9" s="316" t="s">
        <v>28</v>
      </c>
      <c r="Y9" s="315">
        <v>153125</v>
      </c>
      <c r="Z9" s="316" t="s">
        <v>28</v>
      </c>
      <c r="AA9" s="315">
        <v>185000</v>
      </c>
      <c r="AB9" s="317"/>
    </row>
    <row r="10" spans="1:28" x14ac:dyDescent="0.25">
      <c r="A10" s="331" t="s">
        <v>128</v>
      </c>
      <c r="B10" s="319">
        <f t="shared" ref="B10:B13" si="0">W10/2080</f>
        <v>31.2875625</v>
      </c>
      <c r="C10" s="320" t="s">
        <v>28</v>
      </c>
      <c r="D10" s="321">
        <f t="shared" ref="D10:D13" si="1">Y10/2080</f>
        <v>35.75721153846154</v>
      </c>
      <c r="E10" s="320" t="s">
        <v>28</v>
      </c>
      <c r="F10" s="321">
        <f t="shared" ref="F10:F13" si="2">AA10/2080</f>
        <v>45.67307692307692</v>
      </c>
      <c r="G10" s="322"/>
      <c r="H10" s="321"/>
      <c r="I10" s="314">
        <f t="shared" ref="I10:I13" si="3">W10/26</f>
        <v>2503.0050000000001</v>
      </c>
      <c r="J10" s="316" t="s">
        <v>28</v>
      </c>
      <c r="K10" s="315">
        <f t="shared" ref="K10" si="4">Y10/26</f>
        <v>2860.5769230769229</v>
      </c>
      <c r="L10" s="316" t="s">
        <v>28</v>
      </c>
      <c r="M10" s="315">
        <f t="shared" ref="M10:M13" si="5">AA10/26</f>
        <v>3653.8461538461538</v>
      </c>
      <c r="N10" s="317"/>
      <c r="O10" s="315"/>
      <c r="P10" s="314">
        <f t="shared" ref="P10:P13" si="6">W10/12</f>
        <v>5423.1774999999998</v>
      </c>
      <c r="Q10" s="316" t="s">
        <v>28</v>
      </c>
      <c r="R10" s="315">
        <f t="shared" ref="R10:R13" si="7">Y10/12</f>
        <v>6197.916666666667</v>
      </c>
      <c r="S10" s="316" t="s">
        <v>28</v>
      </c>
      <c r="T10" s="315">
        <f t="shared" ref="T10:T13" si="8">AA10/12</f>
        <v>7916.666666666667</v>
      </c>
      <c r="U10" s="317"/>
      <c r="W10" s="314">
        <v>65078.13</v>
      </c>
      <c r="X10" s="316" t="s">
        <v>28</v>
      </c>
      <c r="Y10" s="315">
        <v>74375</v>
      </c>
      <c r="Z10" s="316" t="s">
        <v>28</v>
      </c>
      <c r="AA10" s="315">
        <v>95000</v>
      </c>
      <c r="AB10" s="317"/>
    </row>
    <row r="11" spans="1:28" x14ac:dyDescent="0.25">
      <c r="A11" s="331" t="s">
        <v>257</v>
      </c>
      <c r="B11" s="319">
        <f t="shared" si="0"/>
        <v>55.213341346153847</v>
      </c>
      <c r="C11" s="320" t="s">
        <v>28</v>
      </c>
      <c r="D11" s="321">
        <f t="shared" si="1"/>
        <v>63.10096153846154</v>
      </c>
      <c r="E11" s="320" t="s">
        <v>28</v>
      </c>
      <c r="F11" s="321">
        <f t="shared" si="2"/>
        <v>76.92307692307692</v>
      </c>
      <c r="G11" s="322"/>
      <c r="H11" s="321"/>
      <c r="I11" s="314">
        <f t="shared" si="3"/>
        <v>4417.0673076923076</v>
      </c>
      <c r="J11" s="316" t="s">
        <v>28</v>
      </c>
      <c r="K11" s="315">
        <f>Y11/26</f>
        <v>5048.0769230769229</v>
      </c>
      <c r="L11" s="316" t="s">
        <v>28</v>
      </c>
      <c r="M11" s="315">
        <f t="shared" si="5"/>
        <v>6153.8461538461543</v>
      </c>
      <c r="N11" s="317"/>
      <c r="O11" s="315"/>
      <c r="P11" s="314">
        <f t="shared" si="6"/>
        <v>9570.3125</v>
      </c>
      <c r="Q11" s="316" t="s">
        <v>28</v>
      </c>
      <c r="R11" s="315">
        <f t="shared" si="7"/>
        <v>10937.5</v>
      </c>
      <c r="S11" s="316" t="s">
        <v>28</v>
      </c>
      <c r="T11" s="315">
        <f t="shared" si="8"/>
        <v>13333.333333333334</v>
      </c>
      <c r="U11" s="317"/>
      <c r="W11" s="314">
        <v>114843.75</v>
      </c>
      <c r="X11" s="316" t="s">
        <v>28</v>
      </c>
      <c r="Y11" s="315">
        <v>131250</v>
      </c>
      <c r="Z11" s="316" t="s">
        <v>28</v>
      </c>
      <c r="AA11" s="315">
        <v>160000</v>
      </c>
      <c r="AB11" s="317"/>
    </row>
    <row r="12" spans="1:28" x14ac:dyDescent="0.25">
      <c r="A12" s="331" t="s">
        <v>258</v>
      </c>
      <c r="B12" s="319">
        <f t="shared" si="0"/>
        <v>58.894230769230766</v>
      </c>
      <c r="C12" s="320" t="s">
        <v>28</v>
      </c>
      <c r="D12" s="321">
        <f t="shared" si="1"/>
        <v>67.307692307692307</v>
      </c>
      <c r="E12" s="320" t="s">
        <v>28</v>
      </c>
      <c r="F12" s="321">
        <f t="shared" si="2"/>
        <v>81.730769230769226</v>
      </c>
      <c r="G12" s="322"/>
      <c r="H12" s="321"/>
      <c r="I12" s="314">
        <f t="shared" si="3"/>
        <v>4711.5384615384619</v>
      </c>
      <c r="J12" s="316" t="s">
        <v>28</v>
      </c>
      <c r="K12" s="315">
        <f t="shared" ref="K12:K13" si="9">Y12/26</f>
        <v>5384.6153846153848</v>
      </c>
      <c r="L12" s="316" t="s">
        <v>28</v>
      </c>
      <c r="M12" s="315">
        <f t="shared" si="5"/>
        <v>6538.4615384615381</v>
      </c>
      <c r="N12" s="317"/>
      <c r="O12" s="315"/>
      <c r="P12" s="314">
        <f t="shared" si="6"/>
        <v>10208.333333333334</v>
      </c>
      <c r="Q12" s="316" t="s">
        <v>28</v>
      </c>
      <c r="R12" s="315">
        <f t="shared" si="7"/>
        <v>11666.666666666666</v>
      </c>
      <c r="S12" s="316" t="s">
        <v>28</v>
      </c>
      <c r="T12" s="315">
        <f t="shared" si="8"/>
        <v>14166.666666666666</v>
      </c>
      <c r="U12" s="317"/>
      <c r="W12" s="314">
        <v>122500</v>
      </c>
      <c r="X12" s="316" t="s">
        <v>28</v>
      </c>
      <c r="Y12" s="315">
        <v>140000</v>
      </c>
      <c r="Z12" s="316" t="s">
        <v>28</v>
      </c>
      <c r="AA12" s="315">
        <v>170000</v>
      </c>
      <c r="AB12" s="317"/>
    </row>
    <row r="13" spans="1:28" x14ac:dyDescent="0.25">
      <c r="A13" s="331" t="s">
        <v>259</v>
      </c>
      <c r="B13" s="319">
        <f t="shared" si="0"/>
        <v>55.213341346153847</v>
      </c>
      <c r="C13" s="320" t="s">
        <v>28</v>
      </c>
      <c r="D13" s="321">
        <f t="shared" si="1"/>
        <v>63.10096153846154</v>
      </c>
      <c r="E13" s="320" t="s">
        <v>28</v>
      </c>
      <c r="F13" s="321">
        <f t="shared" si="2"/>
        <v>76.92307692307692</v>
      </c>
      <c r="G13" s="322"/>
      <c r="H13" s="321"/>
      <c r="I13" s="314">
        <f t="shared" si="3"/>
        <v>4417.0673076923076</v>
      </c>
      <c r="J13" s="316" t="s">
        <v>28</v>
      </c>
      <c r="K13" s="315">
        <f t="shared" si="9"/>
        <v>5048.0769230769229</v>
      </c>
      <c r="L13" s="316" t="s">
        <v>28</v>
      </c>
      <c r="M13" s="315">
        <f t="shared" si="5"/>
        <v>6153.8461538461543</v>
      </c>
      <c r="N13" s="317"/>
      <c r="O13" s="315"/>
      <c r="P13" s="314">
        <f t="shared" si="6"/>
        <v>9570.3125</v>
      </c>
      <c r="Q13" s="316" t="s">
        <v>28</v>
      </c>
      <c r="R13" s="315">
        <f t="shared" si="7"/>
        <v>10937.5</v>
      </c>
      <c r="S13" s="316" t="s">
        <v>28</v>
      </c>
      <c r="T13" s="315">
        <f t="shared" si="8"/>
        <v>13333.333333333334</v>
      </c>
      <c r="U13" s="317"/>
      <c r="W13" s="314">
        <v>114843.75</v>
      </c>
      <c r="X13" s="316" t="s">
        <v>28</v>
      </c>
      <c r="Y13" s="315">
        <v>131250</v>
      </c>
      <c r="Z13" s="316" t="s">
        <v>28</v>
      </c>
      <c r="AA13" s="315">
        <v>160000</v>
      </c>
      <c r="AB13" s="317"/>
    </row>
    <row r="14" spans="1:28" ht="14.1" customHeight="1" x14ac:dyDescent="0.25">
      <c r="A14" s="332"/>
      <c r="B14" s="333"/>
      <c r="C14" s="334"/>
      <c r="D14" s="334"/>
      <c r="E14" s="335"/>
      <c r="F14" s="334"/>
      <c r="G14" s="336"/>
      <c r="I14" s="337"/>
      <c r="J14" s="335"/>
      <c r="K14" s="338"/>
      <c r="L14" s="339"/>
      <c r="M14" s="338"/>
      <c r="N14" s="340"/>
      <c r="O14" s="315"/>
      <c r="P14" s="337"/>
      <c r="Q14" s="339"/>
      <c r="R14" s="338"/>
      <c r="S14" s="339"/>
      <c r="T14" s="338"/>
      <c r="U14" s="340"/>
      <c r="W14" s="337"/>
      <c r="X14" s="339"/>
      <c r="Y14" s="338"/>
      <c r="Z14" s="339"/>
      <c r="AA14" s="338"/>
      <c r="AB14" s="340"/>
    </row>
    <row r="15" spans="1:28" ht="14.1" customHeight="1" x14ac:dyDescent="0.25">
      <c r="A15" s="311" t="s">
        <v>277</v>
      </c>
      <c r="B15" s="312"/>
      <c r="G15" s="313"/>
      <c r="I15" s="314"/>
      <c r="K15" s="315"/>
      <c r="L15" s="316"/>
      <c r="M15" s="315"/>
      <c r="N15" s="317"/>
      <c r="O15" s="315"/>
      <c r="P15" s="314"/>
      <c r="Q15" s="316"/>
      <c r="R15" s="315"/>
      <c r="S15" s="316"/>
      <c r="T15" s="315"/>
      <c r="U15" s="317"/>
      <c r="W15" s="314"/>
      <c r="X15" s="316"/>
      <c r="Y15" s="315"/>
      <c r="Z15" s="316"/>
      <c r="AA15" s="315"/>
      <c r="AB15" s="317"/>
    </row>
    <row r="16" spans="1:28" s="323" customFormat="1" ht="14.1" customHeight="1" x14ac:dyDescent="0.25">
      <c r="A16" s="318" t="s">
        <v>275</v>
      </c>
      <c r="B16" s="319">
        <f>W16/2080</f>
        <v>58.894230769230766</v>
      </c>
      <c r="C16" s="320" t="s">
        <v>28</v>
      </c>
      <c r="D16" s="321">
        <f>Y16/2080</f>
        <v>67.307692307692307</v>
      </c>
      <c r="E16" s="320" t="s">
        <v>28</v>
      </c>
      <c r="F16" s="321">
        <f>AA16/2080</f>
        <v>81.730769230769226</v>
      </c>
      <c r="G16" s="322"/>
      <c r="H16" s="321"/>
      <c r="I16" s="314">
        <f>W16/26</f>
        <v>4711.5384615384619</v>
      </c>
      <c r="J16" s="316" t="s">
        <v>28</v>
      </c>
      <c r="K16" s="315">
        <f>Y16/26</f>
        <v>5384.6153846153848</v>
      </c>
      <c r="L16" s="316" t="s">
        <v>28</v>
      </c>
      <c r="M16" s="315">
        <f>AA16/26</f>
        <v>6538.4615384615381</v>
      </c>
      <c r="N16" s="317"/>
      <c r="O16" s="315"/>
      <c r="P16" s="314">
        <f>W16/12</f>
        <v>10208.333333333334</v>
      </c>
      <c r="Q16" s="316" t="s">
        <v>28</v>
      </c>
      <c r="R16" s="315">
        <f>Y16/12</f>
        <v>11666.666666666666</v>
      </c>
      <c r="S16" s="316" t="s">
        <v>28</v>
      </c>
      <c r="T16" s="315">
        <f>AA16/12</f>
        <v>14166.666666666666</v>
      </c>
      <c r="U16" s="317"/>
      <c r="V16" s="286"/>
      <c r="W16" s="314">
        <v>122500</v>
      </c>
      <c r="X16" s="316" t="s">
        <v>28</v>
      </c>
      <c r="Y16" s="315">
        <v>140000</v>
      </c>
      <c r="Z16" s="316" t="s">
        <v>28</v>
      </c>
      <c r="AA16" s="315">
        <v>170000</v>
      </c>
      <c r="AB16" s="317"/>
    </row>
    <row r="17" spans="1:28" ht="13.2" customHeight="1" x14ac:dyDescent="0.25">
      <c r="A17" s="318" t="s">
        <v>1</v>
      </c>
      <c r="B17" s="324">
        <v>79.8</v>
      </c>
      <c r="C17" s="325" t="s">
        <v>28</v>
      </c>
      <c r="D17" s="326">
        <v>0</v>
      </c>
      <c r="E17" s="325" t="s">
        <v>28</v>
      </c>
      <c r="F17" s="327">
        <v>87.99</v>
      </c>
      <c r="G17" s="328"/>
      <c r="H17" s="329"/>
      <c r="I17" s="314">
        <f>B17*80</f>
        <v>6384</v>
      </c>
      <c r="J17" s="316" t="s">
        <v>28</v>
      </c>
      <c r="K17" s="316" t="s">
        <v>28</v>
      </c>
      <c r="L17" s="316" t="s">
        <v>28</v>
      </c>
      <c r="M17" s="315">
        <f>F17*80</f>
        <v>7039.2</v>
      </c>
      <c r="N17" s="317"/>
      <c r="O17" s="315"/>
      <c r="P17" s="314">
        <f>(I17*26)/12</f>
        <v>13832</v>
      </c>
      <c r="Q17" s="316" t="s">
        <v>28</v>
      </c>
      <c r="R17" s="316" t="s">
        <v>28</v>
      </c>
      <c r="S17" s="316" t="s">
        <v>28</v>
      </c>
      <c r="T17" s="315">
        <f>(M17*26)/12</f>
        <v>15251.599999999999</v>
      </c>
      <c r="U17" s="317"/>
      <c r="W17" s="314">
        <f>I17*26</f>
        <v>165984</v>
      </c>
      <c r="X17" s="316" t="s">
        <v>28</v>
      </c>
      <c r="Y17" s="316" t="s">
        <v>28</v>
      </c>
      <c r="Z17" s="316" t="s">
        <v>28</v>
      </c>
      <c r="AA17" s="315">
        <f>M17*26</f>
        <v>183019.19999999998</v>
      </c>
      <c r="AB17" s="317"/>
    </row>
    <row r="18" spans="1:28" x14ac:dyDescent="0.25">
      <c r="A18" s="330" t="s">
        <v>256</v>
      </c>
      <c r="B18" s="319">
        <f>W18/2080</f>
        <v>64.415567307692314</v>
      </c>
      <c r="C18" s="320" t="s">
        <v>28</v>
      </c>
      <c r="D18" s="321">
        <f>Y18/2080</f>
        <v>73.617788461538467</v>
      </c>
      <c r="E18" s="320" t="s">
        <v>28</v>
      </c>
      <c r="F18" s="321">
        <f>AA18/2080</f>
        <v>88.942307692307693</v>
      </c>
      <c r="G18" s="322"/>
      <c r="H18" s="321"/>
      <c r="I18" s="314">
        <f>W18/26</f>
        <v>5153.2453846153849</v>
      </c>
      <c r="J18" s="316" t="s">
        <v>28</v>
      </c>
      <c r="K18" s="315">
        <f>Y18/26</f>
        <v>5889.4230769230771</v>
      </c>
      <c r="L18" s="316" t="s">
        <v>28</v>
      </c>
      <c r="M18" s="315">
        <f>AA18/26</f>
        <v>7115.3846153846152</v>
      </c>
      <c r="N18" s="317"/>
      <c r="O18" s="315"/>
      <c r="P18" s="314">
        <f>W18/12</f>
        <v>11165.365</v>
      </c>
      <c r="Q18" s="316" t="s">
        <v>28</v>
      </c>
      <c r="R18" s="315">
        <f>Y18/12</f>
        <v>12760.416666666666</v>
      </c>
      <c r="S18" s="316" t="s">
        <v>28</v>
      </c>
      <c r="T18" s="315">
        <f>AA18/12</f>
        <v>15416.666666666666</v>
      </c>
      <c r="U18" s="317"/>
      <c r="W18" s="314">
        <v>133984.38</v>
      </c>
      <c r="X18" s="316" t="s">
        <v>28</v>
      </c>
      <c r="Y18" s="315">
        <v>153125</v>
      </c>
      <c r="Z18" s="316" t="s">
        <v>28</v>
      </c>
      <c r="AA18" s="315">
        <v>185000</v>
      </c>
      <c r="AB18" s="317"/>
    </row>
    <row r="19" spans="1:28" x14ac:dyDescent="0.25">
      <c r="A19" s="331" t="s">
        <v>128</v>
      </c>
      <c r="B19" s="319">
        <f t="shared" ref="B19:B23" si="10">W19/2080</f>
        <v>36.808653846153845</v>
      </c>
      <c r="C19" s="320" t="s">
        <v>28</v>
      </c>
      <c r="D19" s="321">
        <f t="shared" ref="D19:D23" si="11">Y19/2080</f>
        <v>42.442788461538463</v>
      </c>
      <c r="E19" s="320" t="s">
        <v>28</v>
      </c>
      <c r="F19" s="321">
        <f t="shared" ref="F19:F23" si="12">AA19/2080</f>
        <v>48.07692307692308</v>
      </c>
      <c r="G19" s="322"/>
      <c r="H19" s="321"/>
      <c r="I19" s="314">
        <f t="shared" ref="I19:I23" si="13">W19/26</f>
        <v>2944.6923076923076</v>
      </c>
      <c r="J19" s="316" t="s">
        <v>28</v>
      </c>
      <c r="K19" s="315">
        <f t="shared" ref="K19" si="14">Y19/26</f>
        <v>3395.4230769230771</v>
      </c>
      <c r="L19" s="316" t="s">
        <v>28</v>
      </c>
      <c r="M19" s="315">
        <f t="shared" ref="M19:M23" si="15">AA19/26</f>
        <v>3846.1538461538462</v>
      </c>
      <c r="N19" s="317"/>
      <c r="O19" s="315"/>
      <c r="P19" s="314">
        <f t="shared" ref="P19:P23" si="16">W19/12</f>
        <v>6380.166666666667</v>
      </c>
      <c r="Q19" s="316" t="s">
        <v>28</v>
      </c>
      <c r="R19" s="315">
        <f t="shared" ref="R19:R23" si="17">Y19/12</f>
        <v>7356.75</v>
      </c>
      <c r="S19" s="316" t="s">
        <v>28</v>
      </c>
      <c r="T19" s="315">
        <f t="shared" ref="T19:T23" si="18">AA19/12</f>
        <v>8333.3333333333339</v>
      </c>
      <c r="U19" s="317"/>
      <c r="W19" s="314">
        <v>76562</v>
      </c>
      <c r="X19" s="316" t="s">
        <v>28</v>
      </c>
      <c r="Y19" s="315">
        <v>88281</v>
      </c>
      <c r="Z19" s="316" t="s">
        <v>28</v>
      </c>
      <c r="AA19" s="315">
        <v>100000</v>
      </c>
      <c r="AB19" s="317"/>
    </row>
    <row r="20" spans="1:28" x14ac:dyDescent="0.25">
      <c r="A20" s="331" t="s">
        <v>257</v>
      </c>
      <c r="B20" s="319">
        <f t="shared" si="10"/>
        <v>55.213341346153847</v>
      </c>
      <c r="C20" s="320" t="s">
        <v>28</v>
      </c>
      <c r="D20" s="321">
        <f t="shared" si="11"/>
        <v>63.10096153846154</v>
      </c>
      <c r="E20" s="320" t="s">
        <v>28</v>
      </c>
      <c r="F20" s="321">
        <f t="shared" si="12"/>
        <v>76.92307692307692</v>
      </c>
      <c r="G20" s="322"/>
      <c r="H20" s="321"/>
      <c r="I20" s="314">
        <f t="shared" si="13"/>
        <v>4417.0673076923076</v>
      </c>
      <c r="J20" s="316" t="s">
        <v>28</v>
      </c>
      <c r="K20" s="315">
        <f>Y20/26</f>
        <v>5048.0769230769229</v>
      </c>
      <c r="L20" s="316" t="s">
        <v>28</v>
      </c>
      <c r="M20" s="315">
        <f t="shared" si="15"/>
        <v>6153.8461538461543</v>
      </c>
      <c r="N20" s="317"/>
      <c r="O20" s="315"/>
      <c r="P20" s="314">
        <f t="shared" si="16"/>
        <v>9570.3125</v>
      </c>
      <c r="Q20" s="316" t="s">
        <v>28</v>
      </c>
      <c r="R20" s="315">
        <f t="shared" si="17"/>
        <v>10937.5</v>
      </c>
      <c r="S20" s="316" t="s">
        <v>28</v>
      </c>
      <c r="T20" s="315">
        <f t="shared" si="18"/>
        <v>13333.333333333334</v>
      </c>
      <c r="U20" s="317"/>
      <c r="W20" s="314">
        <v>114843.75</v>
      </c>
      <c r="X20" s="316" t="s">
        <v>28</v>
      </c>
      <c r="Y20" s="315">
        <v>131250</v>
      </c>
      <c r="Z20" s="316" t="s">
        <v>28</v>
      </c>
      <c r="AA20" s="315">
        <v>160000</v>
      </c>
      <c r="AB20" s="317"/>
    </row>
    <row r="21" spans="1:28" x14ac:dyDescent="0.25">
      <c r="A21" s="331" t="s">
        <v>278</v>
      </c>
      <c r="B21" s="319">
        <f t="shared" si="10"/>
        <v>33.128004807692307</v>
      </c>
      <c r="C21" s="320" t="s">
        <v>28</v>
      </c>
      <c r="D21" s="321">
        <f t="shared" si="11"/>
        <v>38.198620192307693</v>
      </c>
      <c r="E21" s="320" t="s">
        <v>28</v>
      </c>
      <c r="F21" s="321">
        <f t="shared" si="12"/>
        <v>43.269230769230766</v>
      </c>
      <c r="G21" s="322"/>
      <c r="H21" s="321"/>
      <c r="I21" s="314">
        <f t="shared" si="13"/>
        <v>2650.2403846153848</v>
      </c>
      <c r="J21" s="316" t="s">
        <v>28</v>
      </c>
      <c r="K21" s="315">
        <f>Y21/26</f>
        <v>3055.8896153846154</v>
      </c>
      <c r="L21" s="316" t="s">
        <v>28</v>
      </c>
      <c r="M21" s="315">
        <f t="shared" si="15"/>
        <v>3461.5384615384614</v>
      </c>
      <c r="N21" s="317"/>
      <c r="O21" s="315"/>
      <c r="P21" s="314">
        <f t="shared" si="16"/>
        <v>5742.1875</v>
      </c>
      <c r="Q21" s="316" t="s">
        <v>28</v>
      </c>
      <c r="R21" s="315">
        <f t="shared" si="17"/>
        <v>6621.0941666666668</v>
      </c>
      <c r="S21" s="316" t="s">
        <v>28</v>
      </c>
      <c r="T21" s="315">
        <f t="shared" si="18"/>
        <v>7500</v>
      </c>
      <c r="U21" s="317"/>
      <c r="W21" s="314">
        <v>68906.25</v>
      </c>
      <c r="X21" s="316" t="s">
        <v>28</v>
      </c>
      <c r="Y21" s="315">
        <v>79453.13</v>
      </c>
      <c r="Z21" s="316" t="s">
        <v>28</v>
      </c>
      <c r="AA21" s="315">
        <v>90000</v>
      </c>
      <c r="AB21" s="317"/>
    </row>
    <row r="22" spans="1:28" x14ac:dyDescent="0.25">
      <c r="A22" s="331" t="s">
        <v>258</v>
      </c>
      <c r="B22" s="319">
        <f t="shared" si="10"/>
        <v>58.894230769230766</v>
      </c>
      <c r="C22" s="320" t="s">
        <v>28</v>
      </c>
      <c r="D22" s="321">
        <f t="shared" si="11"/>
        <v>67.307692307692307</v>
      </c>
      <c r="E22" s="320" t="s">
        <v>28</v>
      </c>
      <c r="F22" s="321">
        <f t="shared" si="12"/>
        <v>81.730769230769226</v>
      </c>
      <c r="G22" s="322"/>
      <c r="H22" s="321"/>
      <c r="I22" s="314">
        <f t="shared" si="13"/>
        <v>4711.5384615384619</v>
      </c>
      <c r="J22" s="316" t="s">
        <v>28</v>
      </c>
      <c r="K22" s="315">
        <f t="shared" ref="K22:K23" si="19">Y22/26</f>
        <v>5384.6153846153848</v>
      </c>
      <c r="L22" s="316" t="s">
        <v>28</v>
      </c>
      <c r="M22" s="315">
        <f t="shared" si="15"/>
        <v>6538.4615384615381</v>
      </c>
      <c r="N22" s="317"/>
      <c r="O22" s="315"/>
      <c r="P22" s="314">
        <f t="shared" si="16"/>
        <v>10208.333333333334</v>
      </c>
      <c r="Q22" s="316" t="s">
        <v>28</v>
      </c>
      <c r="R22" s="315">
        <f t="shared" si="17"/>
        <v>11666.666666666666</v>
      </c>
      <c r="S22" s="316" t="s">
        <v>28</v>
      </c>
      <c r="T22" s="315">
        <f t="shared" si="18"/>
        <v>14166.666666666666</v>
      </c>
      <c r="U22" s="317"/>
      <c r="W22" s="314">
        <v>122500</v>
      </c>
      <c r="X22" s="316" t="s">
        <v>28</v>
      </c>
      <c r="Y22" s="315">
        <v>140000</v>
      </c>
      <c r="Z22" s="316" t="s">
        <v>28</v>
      </c>
      <c r="AA22" s="315">
        <v>170000</v>
      </c>
      <c r="AB22" s="317"/>
    </row>
    <row r="23" spans="1:28" x14ac:dyDescent="0.25">
      <c r="A23" s="331" t="s">
        <v>259</v>
      </c>
      <c r="B23" s="319">
        <f t="shared" si="10"/>
        <v>55.213341346153847</v>
      </c>
      <c r="C23" s="320" t="s">
        <v>28</v>
      </c>
      <c r="D23" s="321">
        <f t="shared" si="11"/>
        <v>63.10096153846154</v>
      </c>
      <c r="E23" s="320" t="s">
        <v>28</v>
      </c>
      <c r="F23" s="321">
        <f t="shared" si="12"/>
        <v>76.92307692307692</v>
      </c>
      <c r="G23" s="322"/>
      <c r="H23" s="321"/>
      <c r="I23" s="314">
        <f t="shared" si="13"/>
        <v>4417.0673076923076</v>
      </c>
      <c r="J23" s="316" t="s">
        <v>28</v>
      </c>
      <c r="K23" s="315">
        <f t="shared" si="19"/>
        <v>5048.0769230769229</v>
      </c>
      <c r="L23" s="316" t="s">
        <v>28</v>
      </c>
      <c r="M23" s="315">
        <f t="shared" si="15"/>
        <v>6153.8461538461543</v>
      </c>
      <c r="N23" s="317"/>
      <c r="O23" s="315"/>
      <c r="P23" s="314">
        <f t="shared" si="16"/>
        <v>9570.3125</v>
      </c>
      <c r="Q23" s="316" t="s">
        <v>28</v>
      </c>
      <c r="R23" s="315">
        <f t="shared" si="17"/>
        <v>10937.5</v>
      </c>
      <c r="S23" s="316" t="s">
        <v>28</v>
      </c>
      <c r="T23" s="315">
        <f t="shared" si="18"/>
        <v>13333.333333333334</v>
      </c>
      <c r="U23" s="317"/>
      <c r="W23" s="314">
        <v>114843.75</v>
      </c>
      <c r="X23" s="316" t="s">
        <v>28</v>
      </c>
      <c r="Y23" s="315">
        <v>131250</v>
      </c>
      <c r="Z23" s="316" t="s">
        <v>28</v>
      </c>
      <c r="AA23" s="315">
        <v>160000</v>
      </c>
      <c r="AB23" s="317"/>
    </row>
    <row r="24" spans="1:28" ht="14.1" customHeight="1" x14ac:dyDescent="0.25">
      <c r="A24" s="332"/>
      <c r="B24" s="333"/>
      <c r="C24" s="334"/>
      <c r="D24" s="334"/>
      <c r="E24" s="335"/>
      <c r="F24" s="334"/>
      <c r="G24" s="336"/>
      <c r="I24" s="337"/>
      <c r="J24" s="335"/>
      <c r="K24" s="338"/>
      <c r="L24" s="339"/>
      <c r="M24" s="338"/>
      <c r="N24" s="340"/>
      <c r="O24" s="315"/>
      <c r="P24" s="337"/>
      <c r="Q24" s="339"/>
      <c r="R24" s="338"/>
      <c r="S24" s="339"/>
      <c r="T24" s="338"/>
      <c r="U24" s="340"/>
      <c r="W24" s="337"/>
      <c r="X24" s="339"/>
      <c r="Y24" s="338"/>
      <c r="Z24" s="339"/>
      <c r="AA24" s="338"/>
      <c r="AB24" s="340"/>
    </row>
    <row r="25" spans="1:28" ht="14.1" customHeight="1" x14ac:dyDescent="0.25">
      <c r="A25" s="311" t="s">
        <v>279</v>
      </c>
      <c r="B25" s="312"/>
      <c r="G25" s="313"/>
      <c r="I25" s="314"/>
      <c r="K25" s="315"/>
      <c r="L25" s="316"/>
      <c r="M25" s="315"/>
      <c r="N25" s="317"/>
      <c r="O25" s="315"/>
      <c r="P25" s="314"/>
      <c r="Q25" s="316"/>
      <c r="R25" s="315"/>
      <c r="S25" s="316"/>
      <c r="T25" s="315"/>
      <c r="U25" s="317"/>
      <c r="W25" s="314"/>
      <c r="X25" s="316"/>
      <c r="Y25" s="315"/>
      <c r="Z25" s="316"/>
      <c r="AA25" s="315"/>
      <c r="AB25" s="317"/>
    </row>
    <row r="26" spans="1:28" x14ac:dyDescent="0.25">
      <c r="A26" s="318" t="s">
        <v>9</v>
      </c>
      <c r="B26" s="319">
        <v>26.3</v>
      </c>
      <c r="C26" s="320" t="s">
        <v>28</v>
      </c>
      <c r="D26" s="321">
        <v>29.15</v>
      </c>
      <c r="E26" s="320" t="s">
        <v>28</v>
      </c>
      <c r="F26" s="321">
        <v>33.72</v>
      </c>
      <c r="G26" s="322"/>
      <c r="I26" s="314">
        <f>B26*80</f>
        <v>2104</v>
      </c>
      <c r="J26" s="287" t="s">
        <v>28</v>
      </c>
      <c r="K26" s="315">
        <f>D26*80</f>
        <v>2332</v>
      </c>
      <c r="L26" s="316" t="s">
        <v>28</v>
      </c>
      <c r="M26" s="315">
        <f>F26*80</f>
        <v>2697.6</v>
      </c>
      <c r="N26" s="317"/>
      <c r="O26" s="315"/>
      <c r="P26" s="314">
        <f t="shared" ref="P26:P49" si="20">(I26*26)/12</f>
        <v>4558.666666666667</v>
      </c>
      <c r="Q26" s="316" t="s">
        <v>28</v>
      </c>
      <c r="R26" s="315">
        <f t="shared" ref="R26:R49" si="21">(K26*26)/12</f>
        <v>5052.666666666667</v>
      </c>
      <c r="S26" s="316" t="s">
        <v>28</v>
      </c>
      <c r="T26" s="315">
        <f t="shared" ref="T26:T49" si="22">(M26*26)/12</f>
        <v>5844.7999999999993</v>
      </c>
      <c r="U26" s="317"/>
      <c r="W26" s="314">
        <f t="shared" ref="W26:W49" si="23">I26*26</f>
        <v>54704</v>
      </c>
      <c r="X26" s="316" t="s">
        <v>28</v>
      </c>
      <c r="Y26" s="315">
        <f t="shared" ref="Y26:Y49" si="24">K26*26</f>
        <v>60632</v>
      </c>
      <c r="Z26" s="316" t="s">
        <v>28</v>
      </c>
      <c r="AA26" s="315">
        <f t="shared" ref="AA26:AA49" si="25">M26*26</f>
        <v>70137.599999999991</v>
      </c>
      <c r="AB26" s="317"/>
    </row>
    <row r="27" spans="1:28" x14ac:dyDescent="0.25">
      <c r="A27" s="318" t="s">
        <v>10</v>
      </c>
      <c r="B27" s="319">
        <v>43.64</v>
      </c>
      <c r="C27" s="320" t="s">
        <v>28</v>
      </c>
      <c r="D27" s="321">
        <v>48.12</v>
      </c>
      <c r="E27" s="320" t="s">
        <v>28</v>
      </c>
      <c r="F27" s="321">
        <v>55.38</v>
      </c>
      <c r="G27" s="322"/>
      <c r="I27" s="314">
        <f>B27*80</f>
        <v>3491.2</v>
      </c>
      <c r="J27" s="287" t="s">
        <v>28</v>
      </c>
      <c r="K27" s="315">
        <f>D27*80</f>
        <v>3849.6</v>
      </c>
      <c r="L27" s="316" t="s">
        <v>28</v>
      </c>
      <c r="M27" s="315">
        <f>F27*80</f>
        <v>4430.4000000000005</v>
      </c>
      <c r="N27" s="317"/>
      <c r="O27" s="315"/>
      <c r="P27" s="314">
        <f t="shared" si="20"/>
        <v>7564.2666666666664</v>
      </c>
      <c r="Q27" s="316" t="s">
        <v>28</v>
      </c>
      <c r="R27" s="315">
        <f t="shared" si="21"/>
        <v>8340.7999999999993</v>
      </c>
      <c r="S27" s="316" t="s">
        <v>28</v>
      </c>
      <c r="T27" s="315">
        <f t="shared" si="22"/>
        <v>9599.2000000000007</v>
      </c>
      <c r="U27" s="317"/>
      <c r="W27" s="314">
        <f t="shared" si="23"/>
        <v>90771.199999999997</v>
      </c>
      <c r="X27" s="316" t="s">
        <v>28</v>
      </c>
      <c r="Y27" s="315">
        <f t="shared" si="24"/>
        <v>100089.59999999999</v>
      </c>
      <c r="Z27" s="316" t="s">
        <v>28</v>
      </c>
      <c r="AA27" s="315">
        <f t="shared" si="25"/>
        <v>115190.40000000001</v>
      </c>
      <c r="AB27" s="317"/>
    </row>
    <row r="28" spans="1:28" x14ac:dyDescent="0.25">
      <c r="A28" s="318" t="s">
        <v>11</v>
      </c>
      <c r="B28" s="319">
        <v>34.76</v>
      </c>
      <c r="C28" s="320" t="s">
        <v>28</v>
      </c>
      <c r="D28" s="321">
        <v>38.520000000000003</v>
      </c>
      <c r="E28" s="320" t="s">
        <v>28</v>
      </c>
      <c r="F28" s="321">
        <v>44.36</v>
      </c>
      <c r="G28" s="322"/>
      <c r="I28" s="314">
        <f>B28*80</f>
        <v>2780.7999999999997</v>
      </c>
      <c r="J28" s="287" t="s">
        <v>28</v>
      </c>
      <c r="K28" s="315">
        <f>D28*80</f>
        <v>3081.6000000000004</v>
      </c>
      <c r="L28" s="316" t="s">
        <v>28</v>
      </c>
      <c r="M28" s="315">
        <f>F28*80</f>
        <v>3548.8</v>
      </c>
      <c r="N28" s="317"/>
      <c r="O28" s="315"/>
      <c r="P28" s="314">
        <f t="shared" si="20"/>
        <v>6025.0666666666657</v>
      </c>
      <c r="Q28" s="316" t="s">
        <v>28</v>
      </c>
      <c r="R28" s="315">
        <f t="shared" si="21"/>
        <v>6676.8</v>
      </c>
      <c r="S28" s="316" t="s">
        <v>28</v>
      </c>
      <c r="T28" s="315">
        <f t="shared" si="22"/>
        <v>7689.0666666666666</v>
      </c>
      <c r="U28" s="317"/>
      <c r="W28" s="314">
        <f t="shared" si="23"/>
        <v>72300.799999999988</v>
      </c>
      <c r="X28" s="316" t="s">
        <v>28</v>
      </c>
      <c r="Y28" s="315">
        <f t="shared" si="24"/>
        <v>80121.600000000006</v>
      </c>
      <c r="Z28" s="316" t="s">
        <v>28</v>
      </c>
      <c r="AA28" s="315">
        <f t="shared" si="25"/>
        <v>92268.800000000003</v>
      </c>
      <c r="AB28" s="317"/>
    </row>
    <row r="29" spans="1:28" x14ac:dyDescent="0.25">
      <c r="A29" s="318" t="s">
        <v>267</v>
      </c>
      <c r="B29" s="319">
        <v>49.39</v>
      </c>
      <c r="C29" s="320" t="s">
        <v>28</v>
      </c>
      <c r="D29" s="321">
        <v>54.72</v>
      </c>
      <c r="E29" s="320" t="s">
        <v>28</v>
      </c>
      <c r="F29" s="321">
        <v>63.05</v>
      </c>
      <c r="G29" s="322"/>
      <c r="I29" s="314">
        <f>B29*80</f>
        <v>3951.2</v>
      </c>
      <c r="J29" s="287" t="s">
        <v>28</v>
      </c>
      <c r="K29" s="315">
        <f>D29*80</f>
        <v>4377.6000000000004</v>
      </c>
      <c r="L29" s="316" t="s">
        <v>28</v>
      </c>
      <c r="M29" s="315">
        <f>F29*80</f>
        <v>5044</v>
      </c>
      <c r="N29" s="317"/>
      <c r="O29" s="315"/>
      <c r="P29" s="314">
        <f t="shared" si="20"/>
        <v>8560.9333333333325</v>
      </c>
      <c r="Q29" s="316" t="s">
        <v>28</v>
      </c>
      <c r="R29" s="315">
        <f t="shared" si="21"/>
        <v>9484.8000000000011</v>
      </c>
      <c r="S29" s="316" t="s">
        <v>28</v>
      </c>
      <c r="T29" s="315">
        <f t="shared" si="22"/>
        <v>10928.666666666666</v>
      </c>
      <c r="U29" s="317"/>
      <c r="W29" s="314">
        <f t="shared" si="23"/>
        <v>102731.2</v>
      </c>
      <c r="X29" s="316" t="s">
        <v>28</v>
      </c>
      <c r="Y29" s="315">
        <f t="shared" si="24"/>
        <v>113817.60000000001</v>
      </c>
      <c r="Z29" s="316" t="s">
        <v>28</v>
      </c>
      <c r="AA29" s="315">
        <f t="shared" si="25"/>
        <v>131144</v>
      </c>
      <c r="AB29" s="317"/>
    </row>
    <row r="30" spans="1:28" x14ac:dyDescent="0.25">
      <c r="A30" s="318" t="s">
        <v>12</v>
      </c>
      <c r="B30" s="319">
        <v>41.7</v>
      </c>
      <c r="C30" s="320" t="s">
        <v>28</v>
      </c>
      <c r="D30" s="321">
        <v>46.19</v>
      </c>
      <c r="E30" s="320" t="s">
        <v>28</v>
      </c>
      <c r="F30" s="321">
        <v>53.21</v>
      </c>
      <c r="G30" s="322"/>
      <c r="I30" s="314">
        <f>B30*80</f>
        <v>3336</v>
      </c>
      <c r="J30" s="287" t="s">
        <v>28</v>
      </c>
      <c r="K30" s="315">
        <f>D30*80</f>
        <v>3695.2</v>
      </c>
      <c r="L30" s="316" t="s">
        <v>28</v>
      </c>
      <c r="M30" s="315">
        <f>F30*80</f>
        <v>4256.8</v>
      </c>
      <c r="N30" s="317"/>
      <c r="O30" s="315"/>
      <c r="P30" s="314">
        <f t="shared" si="20"/>
        <v>7228</v>
      </c>
      <c r="Q30" s="316" t="s">
        <v>28</v>
      </c>
      <c r="R30" s="315">
        <f t="shared" si="21"/>
        <v>8006.2666666666664</v>
      </c>
      <c r="S30" s="316" t="s">
        <v>28</v>
      </c>
      <c r="T30" s="315">
        <f t="shared" si="22"/>
        <v>9223.0666666666675</v>
      </c>
      <c r="U30" s="317"/>
      <c r="W30" s="314">
        <f t="shared" si="23"/>
        <v>86736</v>
      </c>
      <c r="X30" s="316" t="s">
        <v>28</v>
      </c>
      <c r="Y30" s="315">
        <f t="shared" si="24"/>
        <v>96075.199999999997</v>
      </c>
      <c r="Z30" s="316" t="s">
        <v>28</v>
      </c>
      <c r="AA30" s="315">
        <f t="shared" si="25"/>
        <v>110676.8</v>
      </c>
      <c r="AB30" s="317"/>
    </row>
    <row r="31" spans="1:28" hidden="1" x14ac:dyDescent="0.25">
      <c r="A31" s="318" t="s">
        <v>13</v>
      </c>
      <c r="B31" s="319"/>
      <c r="C31" s="320" t="s">
        <v>28</v>
      </c>
      <c r="D31" s="321"/>
      <c r="E31" s="320" t="s">
        <v>28</v>
      </c>
      <c r="F31" s="321"/>
      <c r="G31" s="322"/>
      <c r="I31" s="314">
        <f>B31*80</f>
        <v>0</v>
      </c>
      <c r="J31" s="287" t="s">
        <v>28</v>
      </c>
      <c r="K31" s="315">
        <f>D31*80</f>
        <v>0</v>
      </c>
      <c r="L31" s="316" t="s">
        <v>28</v>
      </c>
      <c r="M31" s="315">
        <f>F31*80</f>
        <v>0</v>
      </c>
      <c r="N31" s="317"/>
      <c r="O31" s="315"/>
      <c r="P31" s="314">
        <f t="shared" si="20"/>
        <v>0</v>
      </c>
      <c r="Q31" s="316" t="s">
        <v>28</v>
      </c>
      <c r="R31" s="315">
        <f t="shared" si="21"/>
        <v>0</v>
      </c>
      <c r="S31" s="316" t="s">
        <v>28</v>
      </c>
      <c r="T31" s="315">
        <f t="shared" si="22"/>
        <v>0</v>
      </c>
      <c r="U31" s="317"/>
      <c r="W31" s="314">
        <f t="shared" si="23"/>
        <v>0</v>
      </c>
      <c r="X31" s="316" t="s">
        <v>28</v>
      </c>
      <c r="Y31" s="315">
        <f t="shared" si="24"/>
        <v>0</v>
      </c>
      <c r="Z31" s="316" t="s">
        <v>28</v>
      </c>
      <c r="AA31" s="315">
        <f t="shared" si="25"/>
        <v>0</v>
      </c>
      <c r="AB31" s="317"/>
    </row>
    <row r="32" spans="1:28" x14ac:dyDescent="0.25">
      <c r="A32" s="318" t="s">
        <v>14</v>
      </c>
      <c r="B32" s="319">
        <v>43.04</v>
      </c>
      <c r="C32" s="320" t="s">
        <v>28</v>
      </c>
      <c r="D32" s="321">
        <v>47.7</v>
      </c>
      <c r="E32" s="320" t="s">
        <v>28</v>
      </c>
      <c r="F32" s="321">
        <v>56.24</v>
      </c>
      <c r="G32" s="322"/>
      <c r="I32" s="314">
        <f>B32*80</f>
        <v>3443.2</v>
      </c>
      <c r="J32" s="287" t="s">
        <v>28</v>
      </c>
      <c r="K32" s="315">
        <f>D32*80</f>
        <v>3816</v>
      </c>
      <c r="L32" s="316" t="s">
        <v>28</v>
      </c>
      <c r="M32" s="315">
        <f>F32*80</f>
        <v>4499.2</v>
      </c>
      <c r="N32" s="317"/>
      <c r="O32" s="315"/>
      <c r="P32" s="314">
        <f t="shared" si="20"/>
        <v>7460.2666666666664</v>
      </c>
      <c r="Q32" s="316" t="s">
        <v>28</v>
      </c>
      <c r="R32" s="315">
        <f t="shared" si="21"/>
        <v>8268</v>
      </c>
      <c r="S32" s="316" t="s">
        <v>28</v>
      </c>
      <c r="T32" s="315">
        <f t="shared" si="22"/>
        <v>9748.2666666666664</v>
      </c>
      <c r="U32" s="317"/>
      <c r="W32" s="314">
        <f t="shared" si="23"/>
        <v>89523.199999999997</v>
      </c>
      <c r="X32" s="316" t="s">
        <v>28</v>
      </c>
      <c r="Y32" s="315">
        <f t="shared" si="24"/>
        <v>99216</v>
      </c>
      <c r="Z32" s="316" t="s">
        <v>28</v>
      </c>
      <c r="AA32" s="315">
        <f t="shared" si="25"/>
        <v>116979.2</v>
      </c>
      <c r="AB32" s="317"/>
    </row>
    <row r="33" spans="1:28" x14ac:dyDescent="0.25">
      <c r="A33" s="318" t="s">
        <v>15</v>
      </c>
      <c r="B33" s="319">
        <v>38.979999999999997</v>
      </c>
      <c r="C33" s="320" t="s">
        <v>28</v>
      </c>
      <c r="D33" s="321">
        <v>43.2</v>
      </c>
      <c r="E33" s="320" t="s">
        <v>28</v>
      </c>
      <c r="F33" s="321">
        <v>49.76</v>
      </c>
      <c r="G33" s="322"/>
      <c r="I33" s="314">
        <f>B33*80</f>
        <v>3118.3999999999996</v>
      </c>
      <c r="J33" s="287" t="s">
        <v>28</v>
      </c>
      <c r="K33" s="315">
        <f>D33*80</f>
        <v>3456</v>
      </c>
      <c r="L33" s="316" t="s">
        <v>28</v>
      </c>
      <c r="M33" s="315">
        <f>F33*80</f>
        <v>3980.7999999999997</v>
      </c>
      <c r="N33" s="317"/>
      <c r="O33" s="315"/>
      <c r="P33" s="314">
        <f t="shared" si="20"/>
        <v>6756.5333333333328</v>
      </c>
      <c r="Q33" s="316" t="s">
        <v>28</v>
      </c>
      <c r="R33" s="315">
        <f t="shared" si="21"/>
        <v>7488</v>
      </c>
      <c r="S33" s="316" t="s">
        <v>28</v>
      </c>
      <c r="T33" s="315">
        <f t="shared" si="22"/>
        <v>8625.0666666666657</v>
      </c>
      <c r="U33" s="317"/>
      <c r="W33" s="314">
        <f t="shared" si="23"/>
        <v>81078.399999999994</v>
      </c>
      <c r="X33" s="316" t="s">
        <v>28</v>
      </c>
      <c r="Y33" s="315">
        <f t="shared" si="24"/>
        <v>89856</v>
      </c>
      <c r="Z33" s="316" t="s">
        <v>28</v>
      </c>
      <c r="AA33" s="315">
        <f t="shared" si="25"/>
        <v>103500.79999999999</v>
      </c>
      <c r="AB33" s="317"/>
    </row>
    <row r="34" spans="1:28" x14ac:dyDescent="0.25">
      <c r="A34" s="318" t="s">
        <v>268</v>
      </c>
      <c r="B34" s="319">
        <v>40.92</v>
      </c>
      <c r="C34" s="320" t="s">
        <v>28</v>
      </c>
      <c r="D34" s="321">
        <v>45.33</v>
      </c>
      <c r="E34" s="320" t="s">
        <v>28</v>
      </c>
      <c r="F34" s="321">
        <v>52.22</v>
      </c>
      <c r="G34" s="322"/>
      <c r="I34" s="314">
        <f>B34*80</f>
        <v>3273.6000000000004</v>
      </c>
      <c r="J34" s="287" t="s">
        <v>28</v>
      </c>
      <c r="K34" s="315">
        <f>D34*80</f>
        <v>3626.3999999999996</v>
      </c>
      <c r="L34" s="316" t="s">
        <v>28</v>
      </c>
      <c r="M34" s="315">
        <f>F34*80</f>
        <v>4177.6000000000004</v>
      </c>
      <c r="N34" s="317"/>
      <c r="O34" s="315"/>
      <c r="P34" s="314">
        <f t="shared" si="20"/>
        <v>7092.8</v>
      </c>
      <c r="Q34" s="316" t="s">
        <v>28</v>
      </c>
      <c r="R34" s="315">
        <f t="shared" si="21"/>
        <v>7857.2</v>
      </c>
      <c r="S34" s="316" t="s">
        <v>28</v>
      </c>
      <c r="T34" s="315">
        <f t="shared" si="22"/>
        <v>9051.4666666666672</v>
      </c>
      <c r="U34" s="317"/>
      <c r="W34" s="314">
        <f t="shared" si="23"/>
        <v>85113.600000000006</v>
      </c>
      <c r="X34" s="316" t="s">
        <v>28</v>
      </c>
      <c r="Y34" s="315">
        <f t="shared" si="24"/>
        <v>94286.399999999994</v>
      </c>
      <c r="Z34" s="316" t="s">
        <v>28</v>
      </c>
      <c r="AA34" s="315">
        <f t="shared" si="25"/>
        <v>108617.60000000001</v>
      </c>
      <c r="AB34" s="317"/>
    </row>
    <row r="35" spans="1:28" x14ac:dyDescent="0.25">
      <c r="A35" s="318" t="s">
        <v>16</v>
      </c>
      <c r="B35" s="319">
        <v>47.04</v>
      </c>
      <c r="C35" s="320" t="s">
        <v>28</v>
      </c>
      <c r="D35" s="321">
        <v>52.12</v>
      </c>
      <c r="E35" s="320" t="s">
        <v>28</v>
      </c>
      <c r="F35" s="321">
        <v>60.04</v>
      </c>
      <c r="G35" s="322"/>
      <c r="I35" s="314">
        <f>B35*80</f>
        <v>3763.2</v>
      </c>
      <c r="J35" s="287" t="s">
        <v>28</v>
      </c>
      <c r="K35" s="315">
        <f>D35*80</f>
        <v>4169.5999999999995</v>
      </c>
      <c r="L35" s="316" t="s">
        <v>28</v>
      </c>
      <c r="M35" s="315">
        <f>F35*80</f>
        <v>4803.2</v>
      </c>
      <c r="N35" s="317"/>
      <c r="O35" s="315"/>
      <c r="P35" s="314">
        <f t="shared" si="20"/>
        <v>8153.5999999999995</v>
      </c>
      <c r="Q35" s="316" t="s">
        <v>28</v>
      </c>
      <c r="R35" s="315">
        <f t="shared" si="21"/>
        <v>9034.1333333333332</v>
      </c>
      <c r="S35" s="316" t="s">
        <v>28</v>
      </c>
      <c r="T35" s="315">
        <f t="shared" si="22"/>
        <v>10406.933333333332</v>
      </c>
      <c r="U35" s="317"/>
      <c r="W35" s="314">
        <f t="shared" si="23"/>
        <v>97843.199999999997</v>
      </c>
      <c r="X35" s="316" t="s">
        <v>28</v>
      </c>
      <c r="Y35" s="315">
        <f t="shared" si="24"/>
        <v>108409.59999999999</v>
      </c>
      <c r="Z35" s="316" t="s">
        <v>28</v>
      </c>
      <c r="AA35" s="315">
        <f t="shared" si="25"/>
        <v>124883.2</v>
      </c>
      <c r="AB35" s="317"/>
    </row>
    <row r="36" spans="1:28" hidden="1" x14ac:dyDescent="0.25">
      <c r="A36" s="318" t="s">
        <v>17</v>
      </c>
      <c r="B36" s="319"/>
      <c r="C36" s="320" t="s">
        <v>28</v>
      </c>
      <c r="D36" s="321"/>
      <c r="E36" s="320" t="s">
        <v>28</v>
      </c>
      <c r="F36" s="321"/>
      <c r="G36" s="322"/>
      <c r="I36" s="314">
        <f>B36*80</f>
        <v>0</v>
      </c>
      <c r="J36" s="287" t="s">
        <v>28</v>
      </c>
      <c r="K36" s="315">
        <f>D36*80</f>
        <v>0</v>
      </c>
      <c r="L36" s="316" t="s">
        <v>28</v>
      </c>
      <c r="M36" s="315">
        <f>F36*80</f>
        <v>0</v>
      </c>
      <c r="N36" s="317"/>
      <c r="O36" s="315"/>
      <c r="P36" s="314">
        <f t="shared" si="20"/>
        <v>0</v>
      </c>
      <c r="Q36" s="316" t="s">
        <v>28</v>
      </c>
      <c r="R36" s="315">
        <f t="shared" si="21"/>
        <v>0</v>
      </c>
      <c r="S36" s="316" t="s">
        <v>28</v>
      </c>
      <c r="T36" s="315">
        <f t="shared" si="22"/>
        <v>0</v>
      </c>
      <c r="U36" s="317"/>
      <c r="W36" s="314">
        <f t="shared" si="23"/>
        <v>0</v>
      </c>
      <c r="X36" s="316" t="s">
        <v>28</v>
      </c>
      <c r="Y36" s="315">
        <f t="shared" si="24"/>
        <v>0</v>
      </c>
      <c r="Z36" s="316" t="s">
        <v>28</v>
      </c>
      <c r="AA36" s="315">
        <f t="shared" si="25"/>
        <v>0</v>
      </c>
      <c r="AB36" s="317"/>
    </row>
    <row r="37" spans="1:28" hidden="1" x14ac:dyDescent="0.25">
      <c r="A37" s="318" t="s">
        <v>18</v>
      </c>
      <c r="B37" s="319"/>
      <c r="C37" s="320" t="s">
        <v>28</v>
      </c>
      <c r="D37" s="321"/>
      <c r="E37" s="320" t="s">
        <v>28</v>
      </c>
      <c r="F37" s="321"/>
      <c r="G37" s="322"/>
      <c r="I37" s="314">
        <f>B37*80</f>
        <v>0</v>
      </c>
      <c r="J37" s="287" t="s">
        <v>28</v>
      </c>
      <c r="K37" s="315">
        <f>D37*80</f>
        <v>0</v>
      </c>
      <c r="L37" s="316" t="s">
        <v>28</v>
      </c>
      <c r="M37" s="315">
        <f>F37*80</f>
        <v>0</v>
      </c>
      <c r="N37" s="317"/>
      <c r="O37" s="315"/>
      <c r="P37" s="314">
        <f t="shared" si="20"/>
        <v>0</v>
      </c>
      <c r="Q37" s="316" t="s">
        <v>28</v>
      </c>
      <c r="R37" s="315">
        <f t="shared" si="21"/>
        <v>0</v>
      </c>
      <c r="S37" s="316" t="s">
        <v>28</v>
      </c>
      <c r="T37" s="315">
        <f t="shared" si="22"/>
        <v>0</v>
      </c>
      <c r="U37" s="317"/>
      <c r="W37" s="314">
        <f t="shared" si="23"/>
        <v>0</v>
      </c>
      <c r="X37" s="316" t="s">
        <v>28</v>
      </c>
      <c r="Y37" s="315">
        <f t="shared" si="24"/>
        <v>0</v>
      </c>
      <c r="Z37" s="316" t="s">
        <v>28</v>
      </c>
      <c r="AA37" s="315">
        <f t="shared" si="25"/>
        <v>0</v>
      </c>
      <c r="AB37" s="317"/>
    </row>
    <row r="38" spans="1:28" hidden="1" x14ac:dyDescent="0.25">
      <c r="A38" s="318" t="s">
        <v>19</v>
      </c>
      <c r="B38" s="319"/>
      <c r="C38" s="320" t="s">
        <v>28</v>
      </c>
      <c r="D38" s="321"/>
      <c r="E38" s="320" t="s">
        <v>28</v>
      </c>
      <c r="F38" s="321"/>
      <c r="G38" s="322"/>
      <c r="I38" s="314">
        <f>B38*80</f>
        <v>0</v>
      </c>
      <c r="J38" s="287" t="s">
        <v>28</v>
      </c>
      <c r="K38" s="315">
        <f>D38*80</f>
        <v>0</v>
      </c>
      <c r="L38" s="316" t="s">
        <v>28</v>
      </c>
      <c r="M38" s="315">
        <f>F38*80</f>
        <v>0</v>
      </c>
      <c r="N38" s="317"/>
      <c r="O38" s="315"/>
      <c r="P38" s="314">
        <f t="shared" si="20"/>
        <v>0</v>
      </c>
      <c r="Q38" s="316" t="s">
        <v>28</v>
      </c>
      <c r="R38" s="315">
        <f t="shared" si="21"/>
        <v>0</v>
      </c>
      <c r="S38" s="316" t="s">
        <v>28</v>
      </c>
      <c r="T38" s="315">
        <f t="shared" si="22"/>
        <v>0</v>
      </c>
      <c r="U38" s="317"/>
      <c r="W38" s="314">
        <f t="shared" si="23"/>
        <v>0</v>
      </c>
      <c r="X38" s="316" t="s">
        <v>28</v>
      </c>
      <c r="Y38" s="315">
        <f t="shared" si="24"/>
        <v>0</v>
      </c>
      <c r="Z38" s="316" t="s">
        <v>28</v>
      </c>
      <c r="AA38" s="315">
        <f t="shared" si="25"/>
        <v>0</v>
      </c>
      <c r="AB38" s="317"/>
    </row>
    <row r="39" spans="1:28" hidden="1" x14ac:dyDescent="0.25">
      <c r="A39" s="318" t="s">
        <v>20</v>
      </c>
      <c r="B39" s="319"/>
      <c r="C39" s="320" t="s">
        <v>28</v>
      </c>
      <c r="D39" s="321"/>
      <c r="E39" s="320" t="s">
        <v>28</v>
      </c>
      <c r="F39" s="321"/>
      <c r="G39" s="322"/>
      <c r="I39" s="314">
        <f>B39*80</f>
        <v>0</v>
      </c>
      <c r="J39" s="287" t="s">
        <v>28</v>
      </c>
      <c r="K39" s="315">
        <f>D39*80</f>
        <v>0</v>
      </c>
      <c r="L39" s="316" t="s">
        <v>28</v>
      </c>
      <c r="M39" s="315">
        <f>F39*80</f>
        <v>0</v>
      </c>
      <c r="N39" s="317"/>
      <c r="O39" s="315"/>
      <c r="P39" s="314">
        <f t="shared" si="20"/>
        <v>0</v>
      </c>
      <c r="Q39" s="316" t="s">
        <v>28</v>
      </c>
      <c r="R39" s="315">
        <f t="shared" si="21"/>
        <v>0</v>
      </c>
      <c r="S39" s="316" t="s">
        <v>28</v>
      </c>
      <c r="T39" s="315">
        <f t="shared" si="22"/>
        <v>0</v>
      </c>
      <c r="U39" s="317"/>
      <c r="W39" s="314">
        <f t="shared" si="23"/>
        <v>0</v>
      </c>
      <c r="X39" s="316" t="s">
        <v>28</v>
      </c>
      <c r="Y39" s="315">
        <f t="shared" si="24"/>
        <v>0</v>
      </c>
      <c r="Z39" s="316" t="s">
        <v>28</v>
      </c>
      <c r="AA39" s="315">
        <f t="shared" si="25"/>
        <v>0</v>
      </c>
      <c r="AB39" s="317"/>
    </row>
    <row r="40" spans="1:28" hidden="1" x14ac:dyDescent="0.25">
      <c r="A40" s="318" t="s">
        <v>21</v>
      </c>
      <c r="B40" s="319"/>
      <c r="C40" s="320" t="s">
        <v>28</v>
      </c>
      <c r="D40" s="321"/>
      <c r="E40" s="320" t="s">
        <v>28</v>
      </c>
      <c r="F40" s="321"/>
      <c r="G40" s="322"/>
      <c r="I40" s="314">
        <f>B40*80</f>
        <v>0</v>
      </c>
      <c r="J40" s="287" t="s">
        <v>28</v>
      </c>
      <c r="K40" s="315">
        <f>D40*80</f>
        <v>0</v>
      </c>
      <c r="L40" s="316" t="s">
        <v>28</v>
      </c>
      <c r="M40" s="315">
        <f>F40*80</f>
        <v>0</v>
      </c>
      <c r="N40" s="317"/>
      <c r="O40" s="315"/>
      <c r="P40" s="314">
        <f t="shared" si="20"/>
        <v>0</v>
      </c>
      <c r="Q40" s="316" t="s">
        <v>28</v>
      </c>
      <c r="R40" s="315">
        <f t="shared" si="21"/>
        <v>0</v>
      </c>
      <c r="S40" s="316" t="s">
        <v>28</v>
      </c>
      <c r="T40" s="315">
        <f t="shared" si="22"/>
        <v>0</v>
      </c>
      <c r="U40" s="317"/>
      <c r="W40" s="314">
        <f t="shared" si="23"/>
        <v>0</v>
      </c>
      <c r="X40" s="316" t="s">
        <v>28</v>
      </c>
      <c r="Y40" s="315">
        <f t="shared" si="24"/>
        <v>0</v>
      </c>
      <c r="Z40" s="316" t="s">
        <v>28</v>
      </c>
      <c r="AA40" s="315">
        <f t="shared" si="25"/>
        <v>0</v>
      </c>
      <c r="AB40" s="317"/>
    </row>
    <row r="41" spans="1:28" x14ac:dyDescent="0.25">
      <c r="A41" s="318" t="s">
        <v>22</v>
      </c>
      <c r="B41" s="319">
        <v>52.13</v>
      </c>
      <c r="C41" s="320" t="s">
        <v>28</v>
      </c>
      <c r="D41" s="321">
        <v>59.49</v>
      </c>
      <c r="E41" s="320" t="s">
        <v>28</v>
      </c>
      <c r="F41" s="321">
        <v>73.510000000000005</v>
      </c>
      <c r="G41" s="322"/>
      <c r="I41" s="314">
        <f>B41*80</f>
        <v>4170.4000000000005</v>
      </c>
      <c r="J41" s="287" t="s">
        <v>28</v>
      </c>
      <c r="K41" s="315">
        <f>D41*80</f>
        <v>4759.2</v>
      </c>
      <c r="L41" s="316" t="s">
        <v>28</v>
      </c>
      <c r="M41" s="315">
        <f>F41*80</f>
        <v>5880.8</v>
      </c>
      <c r="N41" s="317"/>
      <c r="O41" s="315"/>
      <c r="P41" s="314">
        <f t="shared" si="20"/>
        <v>9035.8666666666668</v>
      </c>
      <c r="Q41" s="316" t="s">
        <v>28</v>
      </c>
      <c r="R41" s="315">
        <f t="shared" si="21"/>
        <v>10311.6</v>
      </c>
      <c r="S41" s="316" t="s">
        <v>28</v>
      </c>
      <c r="T41" s="315">
        <f t="shared" si="22"/>
        <v>12741.733333333335</v>
      </c>
      <c r="U41" s="317"/>
      <c r="W41" s="314">
        <f t="shared" si="23"/>
        <v>108430.40000000001</v>
      </c>
      <c r="X41" s="316" t="s">
        <v>28</v>
      </c>
      <c r="Y41" s="315">
        <f t="shared" si="24"/>
        <v>123739.2</v>
      </c>
      <c r="Z41" s="316" t="s">
        <v>28</v>
      </c>
      <c r="AA41" s="315">
        <f t="shared" si="25"/>
        <v>152900.80000000002</v>
      </c>
      <c r="AB41" s="317"/>
    </row>
    <row r="42" spans="1:28" x14ac:dyDescent="0.25">
      <c r="A42" s="318" t="s">
        <v>23</v>
      </c>
      <c r="B42" s="319">
        <v>45.61</v>
      </c>
      <c r="C42" s="320" t="s">
        <v>28</v>
      </c>
      <c r="D42" s="321">
        <v>50.63</v>
      </c>
      <c r="E42" s="320" t="s">
        <v>28</v>
      </c>
      <c r="F42" s="321">
        <v>61.26</v>
      </c>
      <c r="G42" s="322"/>
      <c r="I42" s="314">
        <f>B42*80</f>
        <v>3648.8</v>
      </c>
      <c r="J42" s="287" t="s">
        <v>28</v>
      </c>
      <c r="K42" s="315">
        <f>D42*80</f>
        <v>4050.4</v>
      </c>
      <c r="L42" s="316" t="s">
        <v>28</v>
      </c>
      <c r="M42" s="315">
        <f>F42*80</f>
        <v>4900.8</v>
      </c>
      <c r="N42" s="317"/>
      <c r="O42" s="315"/>
      <c r="P42" s="314">
        <f t="shared" si="20"/>
        <v>7905.7333333333336</v>
      </c>
      <c r="Q42" s="316" t="s">
        <v>28</v>
      </c>
      <c r="R42" s="315">
        <f t="shared" si="21"/>
        <v>8775.8666666666668</v>
      </c>
      <c r="S42" s="316" t="s">
        <v>28</v>
      </c>
      <c r="T42" s="315">
        <f t="shared" si="22"/>
        <v>10618.4</v>
      </c>
      <c r="U42" s="317"/>
      <c r="W42" s="314">
        <f t="shared" si="23"/>
        <v>94868.800000000003</v>
      </c>
      <c r="X42" s="316" t="s">
        <v>28</v>
      </c>
      <c r="Y42" s="315">
        <f t="shared" si="24"/>
        <v>105310.40000000001</v>
      </c>
      <c r="Z42" s="316" t="s">
        <v>28</v>
      </c>
      <c r="AA42" s="315">
        <f t="shared" si="25"/>
        <v>127420.8</v>
      </c>
      <c r="AB42" s="317"/>
    </row>
    <row r="43" spans="1:28" x14ac:dyDescent="0.25">
      <c r="A43" s="318" t="s">
        <v>270</v>
      </c>
      <c r="B43" s="319">
        <v>43.64</v>
      </c>
      <c r="C43" s="320" t="s">
        <v>28</v>
      </c>
      <c r="D43" s="321">
        <v>48.1</v>
      </c>
      <c r="E43" s="320" t="s">
        <v>28</v>
      </c>
      <c r="F43" s="321">
        <v>55.69</v>
      </c>
      <c r="G43" s="322"/>
      <c r="I43" s="314">
        <f>B43*80</f>
        <v>3491.2</v>
      </c>
      <c r="J43" s="287" t="s">
        <v>28</v>
      </c>
      <c r="K43" s="315">
        <f>D43*80</f>
        <v>3848</v>
      </c>
      <c r="L43" s="316" t="s">
        <v>28</v>
      </c>
      <c r="M43" s="315">
        <f>F43*80</f>
        <v>4455.2</v>
      </c>
      <c r="N43" s="317"/>
      <c r="O43" s="315"/>
      <c r="P43" s="314">
        <f t="shared" si="20"/>
        <v>7564.2666666666664</v>
      </c>
      <c r="Q43" s="316" t="s">
        <v>28</v>
      </c>
      <c r="R43" s="315">
        <f t="shared" si="21"/>
        <v>8337.3333333333339</v>
      </c>
      <c r="S43" s="316" t="s">
        <v>28</v>
      </c>
      <c r="T43" s="315">
        <f t="shared" si="22"/>
        <v>9652.9333333333325</v>
      </c>
      <c r="U43" s="317"/>
      <c r="W43" s="314">
        <f t="shared" si="23"/>
        <v>90771.199999999997</v>
      </c>
      <c r="X43" s="316" t="s">
        <v>28</v>
      </c>
      <c r="Y43" s="315">
        <f t="shared" si="24"/>
        <v>100048</v>
      </c>
      <c r="Z43" s="316" t="s">
        <v>28</v>
      </c>
      <c r="AA43" s="315">
        <f t="shared" si="25"/>
        <v>115835.2</v>
      </c>
      <c r="AB43" s="317"/>
    </row>
    <row r="44" spans="1:28" x14ac:dyDescent="0.25">
      <c r="A44" s="318" t="s">
        <v>24</v>
      </c>
      <c r="B44" s="319">
        <v>31.02</v>
      </c>
      <c r="C44" s="320" t="s">
        <v>28</v>
      </c>
      <c r="D44" s="321">
        <v>38.78</v>
      </c>
      <c r="E44" s="320" t="s">
        <v>28</v>
      </c>
      <c r="F44" s="321">
        <v>48.88</v>
      </c>
      <c r="G44" s="322"/>
      <c r="I44" s="314">
        <f>B44*80</f>
        <v>2481.6</v>
      </c>
      <c r="J44" s="287" t="s">
        <v>28</v>
      </c>
      <c r="K44" s="315">
        <f>D44*80</f>
        <v>3102.4</v>
      </c>
      <c r="L44" s="316" t="s">
        <v>28</v>
      </c>
      <c r="M44" s="315">
        <f>F44*80</f>
        <v>3910.4</v>
      </c>
      <c r="N44" s="317"/>
      <c r="O44" s="315"/>
      <c r="P44" s="314">
        <f t="shared" si="20"/>
        <v>5376.8</v>
      </c>
      <c r="Q44" s="316" t="s">
        <v>28</v>
      </c>
      <c r="R44" s="315">
        <f t="shared" si="21"/>
        <v>6721.8666666666677</v>
      </c>
      <c r="S44" s="316" t="s">
        <v>28</v>
      </c>
      <c r="T44" s="315">
        <f t="shared" si="22"/>
        <v>8472.5333333333347</v>
      </c>
      <c r="U44" s="317"/>
      <c r="W44" s="314">
        <f t="shared" si="23"/>
        <v>64521.599999999999</v>
      </c>
      <c r="X44" s="316" t="s">
        <v>28</v>
      </c>
      <c r="Y44" s="315">
        <f t="shared" si="24"/>
        <v>80662.400000000009</v>
      </c>
      <c r="Z44" s="316" t="s">
        <v>28</v>
      </c>
      <c r="AA44" s="315">
        <f t="shared" si="25"/>
        <v>101670.40000000001</v>
      </c>
      <c r="AB44" s="317"/>
    </row>
    <row r="45" spans="1:28" x14ac:dyDescent="0.25">
      <c r="A45" s="318" t="s">
        <v>25</v>
      </c>
      <c r="B45" s="319">
        <v>31.02</v>
      </c>
      <c r="C45" s="320" t="s">
        <v>28</v>
      </c>
      <c r="D45" s="321">
        <v>38.78</v>
      </c>
      <c r="E45" s="320" t="s">
        <v>28</v>
      </c>
      <c r="F45" s="321">
        <v>48.88</v>
      </c>
      <c r="G45" s="322"/>
      <c r="I45" s="314">
        <f>B45*80</f>
        <v>2481.6</v>
      </c>
      <c r="J45" s="287" t="s">
        <v>28</v>
      </c>
      <c r="K45" s="315">
        <f>D45*80</f>
        <v>3102.4</v>
      </c>
      <c r="L45" s="316" t="s">
        <v>28</v>
      </c>
      <c r="M45" s="315">
        <f>F45*80</f>
        <v>3910.4</v>
      </c>
      <c r="N45" s="317"/>
      <c r="O45" s="315"/>
      <c r="P45" s="314">
        <f t="shared" si="20"/>
        <v>5376.8</v>
      </c>
      <c r="Q45" s="316" t="s">
        <v>28</v>
      </c>
      <c r="R45" s="315">
        <f t="shared" si="21"/>
        <v>6721.8666666666677</v>
      </c>
      <c r="S45" s="316" t="s">
        <v>28</v>
      </c>
      <c r="T45" s="315">
        <f t="shared" si="22"/>
        <v>8472.5333333333347</v>
      </c>
      <c r="U45" s="317"/>
      <c r="W45" s="314">
        <f t="shared" si="23"/>
        <v>64521.599999999999</v>
      </c>
      <c r="X45" s="316" t="s">
        <v>28</v>
      </c>
      <c r="Y45" s="315">
        <f t="shared" si="24"/>
        <v>80662.400000000009</v>
      </c>
      <c r="Z45" s="316" t="s">
        <v>28</v>
      </c>
      <c r="AA45" s="315">
        <f t="shared" si="25"/>
        <v>101670.40000000001</v>
      </c>
      <c r="AB45" s="317"/>
    </row>
    <row r="46" spans="1:28" x14ac:dyDescent="0.25">
      <c r="A46" s="318" t="s">
        <v>240</v>
      </c>
      <c r="B46" s="319">
        <v>45.54</v>
      </c>
      <c r="C46" s="320" t="s">
        <v>28</v>
      </c>
      <c r="D46" s="321">
        <v>50.47</v>
      </c>
      <c r="E46" s="320" t="s">
        <v>28</v>
      </c>
      <c r="F46" s="321">
        <v>58.71</v>
      </c>
      <c r="G46" s="322"/>
      <c r="I46" s="314">
        <f>B46*80</f>
        <v>3643.2</v>
      </c>
      <c r="J46" s="287" t="s">
        <v>28</v>
      </c>
      <c r="K46" s="315">
        <f>D46*80</f>
        <v>4037.6</v>
      </c>
      <c r="L46" s="316" t="s">
        <v>28</v>
      </c>
      <c r="M46" s="315">
        <f>F46*80</f>
        <v>4696.8</v>
      </c>
      <c r="N46" s="317"/>
      <c r="O46" s="315"/>
      <c r="P46" s="314">
        <f t="shared" si="20"/>
        <v>7893.5999999999995</v>
      </c>
      <c r="Q46" s="316" t="s">
        <v>28</v>
      </c>
      <c r="R46" s="315">
        <f t="shared" si="21"/>
        <v>8748.1333333333332</v>
      </c>
      <c r="S46" s="316" t="s">
        <v>28</v>
      </c>
      <c r="T46" s="315">
        <f t="shared" si="22"/>
        <v>10176.4</v>
      </c>
      <c r="U46" s="317"/>
      <c r="W46" s="314">
        <f t="shared" si="23"/>
        <v>94723.199999999997</v>
      </c>
      <c r="X46" s="316" t="s">
        <v>28</v>
      </c>
      <c r="Y46" s="315">
        <f t="shared" si="24"/>
        <v>104977.59999999999</v>
      </c>
      <c r="Z46" s="316" t="s">
        <v>28</v>
      </c>
      <c r="AA46" s="315">
        <f t="shared" si="25"/>
        <v>122116.8</v>
      </c>
      <c r="AB46" s="317"/>
    </row>
    <row r="47" spans="1:28" x14ac:dyDescent="0.25">
      <c r="A47" s="318" t="s">
        <v>26</v>
      </c>
      <c r="B47" s="319">
        <v>49.39</v>
      </c>
      <c r="C47" s="320" t="s">
        <v>28</v>
      </c>
      <c r="D47" s="321">
        <v>54.72</v>
      </c>
      <c r="E47" s="320" t="s">
        <v>28</v>
      </c>
      <c r="F47" s="321">
        <v>63.05</v>
      </c>
      <c r="G47" s="322"/>
      <c r="I47" s="314">
        <f>B47*80</f>
        <v>3951.2</v>
      </c>
      <c r="J47" s="287" t="s">
        <v>28</v>
      </c>
      <c r="K47" s="315">
        <f>D47*80</f>
        <v>4377.6000000000004</v>
      </c>
      <c r="L47" s="316" t="s">
        <v>28</v>
      </c>
      <c r="M47" s="315">
        <f>F47*80</f>
        <v>5044</v>
      </c>
      <c r="N47" s="317"/>
      <c r="O47" s="315"/>
      <c r="P47" s="314">
        <f t="shared" si="20"/>
        <v>8560.9333333333325</v>
      </c>
      <c r="Q47" s="316" t="s">
        <v>28</v>
      </c>
      <c r="R47" s="315">
        <f t="shared" si="21"/>
        <v>9484.8000000000011</v>
      </c>
      <c r="S47" s="316" t="s">
        <v>28</v>
      </c>
      <c r="T47" s="315">
        <f t="shared" si="22"/>
        <v>10928.666666666666</v>
      </c>
      <c r="U47" s="317"/>
      <c r="W47" s="314">
        <f t="shared" si="23"/>
        <v>102731.2</v>
      </c>
      <c r="X47" s="316" t="s">
        <v>28</v>
      </c>
      <c r="Y47" s="315">
        <f t="shared" si="24"/>
        <v>113817.60000000001</v>
      </c>
      <c r="Z47" s="316" t="s">
        <v>28</v>
      </c>
      <c r="AA47" s="315">
        <f t="shared" si="25"/>
        <v>131144</v>
      </c>
      <c r="AB47" s="317"/>
    </row>
    <row r="48" spans="1:28" x14ac:dyDescent="0.25">
      <c r="A48" s="318" t="s">
        <v>27</v>
      </c>
      <c r="B48" s="319">
        <v>35.69</v>
      </c>
      <c r="C48" s="320" t="s">
        <v>28</v>
      </c>
      <c r="D48" s="321">
        <v>38.770000000000003</v>
      </c>
      <c r="E48" s="320" t="s">
        <v>28</v>
      </c>
      <c r="F48" s="321">
        <v>45.26</v>
      </c>
      <c r="G48" s="322"/>
      <c r="I48" s="314">
        <f>B48*80</f>
        <v>2855.2</v>
      </c>
      <c r="J48" s="287" t="s">
        <v>28</v>
      </c>
      <c r="K48" s="315">
        <f>D48*80</f>
        <v>3101.6000000000004</v>
      </c>
      <c r="L48" s="316" t="s">
        <v>28</v>
      </c>
      <c r="M48" s="315">
        <f>F48*80</f>
        <v>3620.7999999999997</v>
      </c>
      <c r="N48" s="317"/>
      <c r="O48" s="315"/>
      <c r="P48" s="314">
        <f t="shared" si="20"/>
        <v>6186.2666666666664</v>
      </c>
      <c r="Q48" s="316" t="s">
        <v>28</v>
      </c>
      <c r="R48" s="315">
        <f t="shared" si="21"/>
        <v>6720.1333333333341</v>
      </c>
      <c r="S48" s="316" t="s">
        <v>28</v>
      </c>
      <c r="T48" s="315">
        <f t="shared" si="22"/>
        <v>7845.0666666666657</v>
      </c>
      <c r="U48" s="317"/>
      <c r="W48" s="314">
        <f t="shared" si="23"/>
        <v>74235.199999999997</v>
      </c>
      <c r="X48" s="316" t="s">
        <v>28</v>
      </c>
      <c r="Y48" s="315">
        <f t="shared" si="24"/>
        <v>80641.600000000006</v>
      </c>
      <c r="Z48" s="316" t="s">
        <v>28</v>
      </c>
      <c r="AA48" s="315">
        <f t="shared" si="25"/>
        <v>94140.799999999988</v>
      </c>
      <c r="AB48" s="317"/>
    </row>
    <row r="49" spans="1:28" x14ac:dyDescent="0.25">
      <c r="A49" s="318" t="s">
        <v>252</v>
      </c>
      <c r="B49" s="319">
        <v>37.47</v>
      </c>
      <c r="C49" s="320" t="s">
        <v>28</v>
      </c>
      <c r="D49" s="321">
        <v>40.71</v>
      </c>
      <c r="E49" s="320" t="s">
        <v>28</v>
      </c>
      <c r="F49" s="321">
        <v>47.52</v>
      </c>
      <c r="G49" s="322"/>
      <c r="I49" s="314">
        <f>B49*80</f>
        <v>2997.6</v>
      </c>
      <c r="J49" s="287" t="s">
        <v>28</v>
      </c>
      <c r="K49" s="315">
        <f>D49*80</f>
        <v>3256.8</v>
      </c>
      <c r="L49" s="316" t="s">
        <v>28</v>
      </c>
      <c r="M49" s="315">
        <f>F49*80</f>
        <v>3801.6000000000004</v>
      </c>
      <c r="N49" s="317"/>
      <c r="O49" s="315"/>
      <c r="P49" s="314">
        <f t="shared" si="20"/>
        <v>6494.7999999999993</v>
      </c>
      <c r="Q49" s="316" t="s">
        <v>28</v>
      </c>
      <c r="R49" s="315">
        <f t="shared" si="21"/>
        <v>7056.4000000000005</v>
      </c>
      <c r="S49" s="316" t="s">
        <v>28</v>
      </c>
      <c r="T49" s="315">
        <f t="shared" si="22"/>
        <v>8236.8000000000011</v>
      </c>
      <c r="U49" s="317"/>
      <c r="W49" s="314">
        <f t="shared" si="23"/>
        <v>77937.599999999991</v>
      </c>
      <c r="X49" s="316" t="s">
        <v>28</v>
      </c>
      <c r="Y49" s="315">
        <f t="shared" si="24"/>
        <v>84676.800000000003</v>
      </c>
      <c r="Z49" s="316" t="s">
        <v>28</v>
      </c>
      <c r="AA49" s="315">
        <f t="shared" si="25"/>
        <v>98841.600000000006</v>
      </c>
      <c r="AB49" s="317"/>
    </row>
    <row r="50" spans="1:28" ht="14.1" customHeight="1" x14ac:dyDescent="0.25">
      <c r="A50" s="332"/>
      <c r="B50" s="333"/>
      <c r="C50" s="334"/>
      <c r="D50" s="334"/>
      <c r="E50" s="335"/>
      <c r="F50" s="334"/>
      <c r="G50" s="336"/>
      <c r="I50" s="337"/>
      <c r="J50" s="335"/>
      <c r="K50" s="338"/>
      <c r="L50" s="339"/>
      <c r="M50" s="338"/>
      <c r="N50" s="340"/>
      <c r="O50" s="315"/>
      <c r="P50" s="337"/>
      <c r="Q50" s="339"/>
      <c r="R50" s="338"/>
      <c r="S50" s="339"/>
      <c r="T50" s="338"/>
      <c r="U50" s="340"/>
      <c r="W50" s="337"/>
      <c r="X50" s="339"/>
      <c r="Y50" s="338"/>
      <c r="Z50" s="339"/>
      <c r="AA50" s="338"/>
      <c r="AB50" s="340"/>
    </row>
    <row r="51" spans="1:28" ht="14.1" customHeight="1" x14ac:dyDescent="0.25">
      <c r="A51" s="311" t="s">
        <v>269</v>
      </c>
      <c r="B51" s="312"/>
      <c r="G51" s="313"/>
      <c r="I51" s="314"/>
      <c r="K51" s="315"/>
      <c r="L51" s="316"/>
      <c r="M51" s="315"/>
      <c r="N51" s="317"/>
      <c r="O51" s="315"/>
      <c r="P51" s="314"/>
      <c r="Q51" s="316"/>
      <c r="R51" s="315"/>
      <c r="S51" s="316"/>
      <c r="T51" s="315"/>
      <c r="U51" s="317"/>
      <c r="W51" s="314"/>
      <c r="X51" s="316"/>
      <c r="Y51" s="315"/>
      <c r="Z51" s="316"/>
      <c r="AA51" s="315"/>
      <c r="AB51" s="317"/>
    </row>
    <row r="52" spans="1:28" x14ac:dyDescent="0.25">
      <c r="A52" s="318" t="s">
        <v>32</v>
      </c>
      <c r="B52" s="319">
        <v>16.190000000000001</v>
      </c>
      <c r="C52" s="321">
        <v>16.989999999999998</v>
      </c>
      <c r="D52" s="321">
        <v>17.84</v>
      </c>
      <c r="E52" s="321">
        <v>18.73</v>
      </c>
      <c r="F52" s="321">
        <v>19.670000000000002</v>
      </c>
      <c r="G52" s="322"/>
      <c r="I52" s="314">
        <f>B52*80</f>
        <v>1295.2</v>
      </c>
      <c r="J52" s="315">
        <f>C52*80</f>
        <v>1359.1999999999998</v>
      </c>
      <c r="K52" s="315">
        <f>D52*80</f>
        <v>1427.2</v>
      </c>
      <c r="L52" s="315">
        <f>E52*80</f>
        <v>1498.4</v>
      </c>
      <c r="M52" s="315">
        <f>F52*80</f>
        <v>1573.6000000000001</v>
      </c>
      <c r="N52" s="317"/>
      <c r="P52" s="314">
        <f>(I52*26)/12</f>
        <v>2806.2666666666669</v>
      </c>
      <c r="Q52" s="315">
        <f>(J52*26)/12</f>
        <v>2944.9333333333329</v>
      </c>
      <c r="R52" s="315">
        <f>(K52*26)/12</f>
        <v>3092.2666666666669</v>
      </c>
      <c r="S52" s="315">
        <f>(L52*26)/12</f>
        <v>3246.5333333333333</v>
      </c>
      <c r="T52" s="315">
        <f>(M52*26)/12</f>
        <v>3409.4666666666672</v>
      </c>
      <c r="U52" s="317"/>
      <c r="W52" s="314">
        <f>I52*26</f>
        <v>33675.200000000004</v>
      </c>
      <c r="X52" s="315">
        <f>J52*26</f>
        <v>35339.199999999997</v>
      </c>
      <c r="Y52" s="315">
        <f>K52*26</f>
        <v>37107.200000000004</v>
      </c>
      <c r="Z52" s="315">
        <f>L52*26</f>
        <v>38958.400000000001</v>
      </c>
      <c r="AA52" s="315">
        <f>M52*26</f>
        <v>40913.600000000006</v>
      </c>
      <c r="AB52" s="317"/>
    </row>
    <row r="53" spans="1:28" x14ac:dyDescent="0.25">
      <c r="A53" s="318" t="s">
        <v>33</v>
      </c>
      <c r="B53" s="319">
        <v>18.27</v>
      </c>
      <c r="C53" s="321">
        <v>19.18</v>
      </c>
      <c r="D53" s="321">
        <v>20.13</v>
      </c>
      <c r="E53" s="321">
        <v>21.13</v>
      </c>
      <c r="F53" s="321">
        <v>22.19</v>
      </c>
      <c r="G53" s="322"/>
      <c r="I53" s="314">
        <f>B53*80</f>
        <v>1461.6</v>
      </c>
      <c r="J53" s="315">
        <f>C53*80</f>
        <v>1534.4</v>
      </c>
      <c r="K53" s="315">
        <f>D53*80</f>
        <v>1610.3999999999999</v>
      </c>
      <c r="L53" s="315">
        <f>E53*80</f>
        <v>1690.3999999999999</v>
      </c>
      <c r="M53" s="315">
        <f>F53*80</f>
        <v>1775.2</v>
      </c>
      <c r="N53" s="317"/>
      <c r="P53" s="314">
        <f>(I53*26)/12</f>
        <v>3166.7999999999997</v>
      </c>
      <c r="Q53" s="315">
        <f>(J53*26)/12</f>
        <v>3324.5333333333333</v>
      </c>
      <c r="R53" s="315">
        <f>(K53*26)/12</f>
        <v>3489.1999999999994</v>
      </c>
      <c r="S53" s="315">
        <f>(L53*26)/12</f>
        <v>3662.5333333333328</v>
      </c>
      <c r="T53" s="315">
        <f>(M53*26)/12</f>
        <v>3846.2666666666669</v>
      </c>
      <c r="U53" s="317"/>
      <c r="W53" s="314">
        <f>I53*26</f>
        <v>38001.599999999999</v>
      </c>
      <c r="X53" s="315">
        <f>J53*26</f>
        <v>39894.400000000001</v>
      </c>
      <c r="Y53" s="315">
        <f>K53*26</f>
        <v>41870.399999999994</v>
      </c>
      <c r="Z53" s="315">
        <f>L53*26</f>
        <v>43950.399999999994</v>
      </c>
      <c r="AA53" s="315">
        <f>M53*26</f>
        <v>46155.200000000004</v>
      </c>
      <c r="AB53" s="317"/>
    </row>
    <row r="54" spans="1:28" x14ac:dyDescent="0.25">
      <c r="A54" s="318" t="s">
        <v>41</v>
      </c>
      <c r="B54" s="319">
        <v>25.65</v>
      </c>
      <c r="C54" s="321">
        <v>26.92</v>
      </c>
      <c r="D54" s="321">
        <v>28.27</v>
      </c>
      <c r="E54" s="321">
        <v>29.69</v>
      </c>
      <c r="F54" s="321">
        <v>31.18</v>
      </c>
      <c r="G54" s="322"/>
      <c r="I54" s="314">
        <f>B54*80</f>
        <v>2052</v>
      </c>
      <c r="J54" s="315">
        <f>C54*80</f>
        <v>2153.6000000000004</v>
      </c>
      <c r="K54" s="315">
        <f>D54*80</f>
        <v>2261.6</v>
      </c>
      <c r="L54" s="315">
        <f>E54*80</f>
        <v>2375.2000000000003</v>
      </c>
      <c r="M54" s="315">
        <f>F54*80</f>
        <v>2494.4</v>
      </c>
      <c r="N54" s="317"/>
      <c r="P54" s="314">
        <f>(I54*26)/12</f>
        <v>4446</v>
      </c>
      <c r="Q54" s="315">
        <f>(J54*26)/12</f>
        <v>4666.1333333333341</v>
      </c>
      <c r="R54" s="315">
        <f>(K54*26)/12</f>
        <v>4900.1333333333332</v>
      </c>
      <c r="S54" s="315">
        <f>(L54*26)/12</f>
        <v>5146.2666666666673</v>
      </c>
      <c r="T54" s="315">
        <f>(M54*26)/12</f>
        <v>5404.5333333333338</v>
      </c>
      <c r="U54" s="317"/>
      <c r="W54" s="314">
        <f>I54*26</f>
        <v>53352</v>
      </c>
      <c r="X54" s="315">
        <f>J54*26</f>
        <v>55993.600000000006</v>
      </c>
      <c r="Y54" s="315">
        <f>K54*26</f>
        <v>58801.599999999999</v>
      </c>
      <c r="Z54" s="315">
        <f>L54*26</f>
        <v>61755.200000000004</v>
      </c>
      <c r="AA54" s="315">
        <f>M54*26</f>
        <v>64854.400000000001</v>
      </c>
      <c r="AB54" s="317"/>
    </row>
    <row r="55" spans="1:28" x14ac:dyDescent="0.25">
      <c r="A55" s="318" t="s">
        <v>233</v>
      </c>
      <c r="B55" s="319">
        <v>25.84</v>
      </c>
      <c r="C55" s="321">
        <v>27.12</v>
      </c>
      <c r="D55" s="321">
        <v>28.49</v>
      </c>
      <c r="E55" s="321">
        <v>29.91</v>
      </c>
      <c r="F55" s="321">
        <v>31.4</v>
      </c>
      <c r="G55" s="322"/>
      <c r="I55" s="314">
        <f>B55*80</f>
        <v>2067.1999999999998</v>
      </c>
      <c r="J55" s="315">
        <f>C55*80</f>
        <v>2169.6</v>
      </c>
      <c r="K55" s="315">
        <f>D55*80</f>
        <v>2279.1999999999998</v>
      </c>
      <c r="L55" s="315">
        <f>E55*80</f>
        <v>2392.8000000000002</v>
      </c>
      <c r="M55" s="315">
        <f>F55*80</f>
        <v>2512</v>
      </c>
      <c r="N55" s="317"/>
      <c r="P55" s="314">
        <f>(I55*26)/12</f>
        <v>4478.9333333333334</v>
      </c>
      <c r="Q55" s="315">
        <f>(J55*26)/12</f>
        <v>4700.8</v>
      </c>
      <c r="R55" s="315">
        <f>(K55*26)/12</f>
        <v>4938.2666666666664</v>
      </c>
      <c r="S55" s="315">
        <f>(L55*26)/12</f>
        <v>5184.4000000000005</v>
      </c>
      <c r="T55" s="315">
        <f>(M55*26)/12</f>
        <v>5442.666666666667</v>
      </c>
      <c r="U55" s="317"/>
      <c r="W55" s="314">
        <f>I55*26</f>
        <v>53747.199999999997</v>
      </c>
      <c r="X55" s="315">
        <f>J55*26</f>
        <v>56409.599999999999</v>
      </c>
      <c r="Y55" s="315">
        <f>K55*26</f>
        <v>59259.199999999997</v>
      </c>
      <c r="Z55" s="315">
        <f>L55*26</f>
        <v>62212.800000000003</v>
      </c>
      <c r="AA55" s="315">
        <f>M55*26</f>
        <v>65312</v>
      </c>
      <c r="AB55" s="317"/>
    </row>
    <row r="56" spans="1:28" x14ac:dyDescent="0.25">
      <c r="A56" s="318" t="s">
        <v>36</v>
      </c>
      <c r="B56" s="319">
        <v>23.5</v>
      </c>
      <c r="C56" s="321">
        <v>24.68</v>
      </c>
      <c r="D56" s="321">
        <v>25.93</v>
      </c>
      <c r="E56" s="321">
        <v>27.21</v>
      </c>
      <c r="F56" s="321">
        <v>28.58</v>
      </c>
      <c r="G56" s="322"/>
      <c r="I56" s="314">
        <f>B56*80</f>
        <v>1880</v>
      </c>
      <c r="J56" s="315">
        <f>C56*80</f>
        <v>1974.4</v>
      </c>
      <c r="K56" s="315">
        <f>D56*80</f>
        <v>2074.4</v>
      </c>
      <c r="L56" s="315">
        <f>E56*80</f>
        <v>2176.8000000000002</v>
      </c>
      <c r="M56" s="315">
        <f>F56*80</f>
        <v>2286.3999999999996</v>
      </c>
      <c r="N56" s="317"/>
      <c r="P56" s="314">
        <f>(I56*26)/12</f>
        <v>4073.3333333333335</v>
      </c>
      <c r="Q56" s="315">
        <f>(J56*26)/12</f>
        <v>4277.8666666666668</v>
      </c>
      <c r="R56" s="315">
        <f>(K56*26)/12</f>
        <v>4494.5333333333338</v>
      </c>
      <c r="S56" s="315">
        <f>(L56*26)/12</f>
        <v>4716.4000000000005</v>
      </c>
      <c r="T56" s="315">
        <f>(M56*26)/12</f>
        <v>4953.8666666666659</v>
      </c>
      <c r="U56" s="317"/>
      <c r="W56" s="314">
        <f>I56*26</f>
        <v>48880</v>
      </c>
      <c r="X56" s="315">
        <f>J56*26</f>
        <v>51334.400000000001</v>
      </c>
      <c r="Y56" s="315">
        <f>K56*26</f>
        <v>53934.400000000001</v>
      </c>
      <c r="Z56" s="315">
        <f>L56*26</f>
        <v>56596.800000000003</v>
      </c>
      <c r="AA56" s="315">
        <f>M56*26</f>
        <v>59446.399999999994</v>
      </c>
      <c r="AB56" s="317"/>
    </row>
    <row r="57" spans="1:28" x14ac:dyDescent="0.25">
      <c r="A57" s="318" t="s">
        <v>43</v>
      </c>
      <c r="B57" s="319">
        <v>19.489999999999998</v>
      </c>
      <c r="C57" s="321">
        <v>20.48</v>
      </c>
      <c r="D57" s="321">
        <v>21.51</v>
      </c>
      <c r="E57" s="321">
        <v>22.58</v>
      </c>
      <c r="F57" s="321">
        <v>23.7</v>
      </c>
      <c r="G57" s="322"/>
      <c r="I57" s="314">
        <f>B57*80</f>
        <v>1559.1999999999998</v>
      </c>
      <c r="J57" s="315">
        <f>C57*80</f>
        <v>1638.4</v>
      </c>
      <c r="K57" s="315">
        <f>D57*80</f>
        <v>1720.8000000000002</v>
      </c>
      <c r="L57" s="315">
        <f>E57*80</f>
        <v>1806.3999999999999</v>
      </c>
      <c r="M57" s="315">
        <f>F57*80</f>
        <v>1896</v>
      </c>
      <c r="N57" s="317"/>
      <c r="P57" s="314">
        <f>(I57*26)/12</f>
        <v>3378.2666666666664</v>
      </c>
      <c r="Q57" s="315">
        <f>(J57*26)/12</f>
        <v>3549.8666666666668</v>
      </c>
      <c r="R57" s="315">
        <f>(K57*26)/12</f>
        <v>3728.4</v>
      </c>
      <c r="S57" s="315">
        <f>(L57*26)/12</f>
        <v>3913.8666666666663</v>
      </c>
      <c r="T57" s="315">
        <f>(M57*26)/12</f>
        <v>4108</v>
      </c>
      <c r="U57" s="317"/>
      <c r="W57" s="314">
        <f>I57*26</f>
        <v>40539.199999999997</v>
      </c>
      <c r="X57" s="315">
        <f>J57*26</f>
        <v>42598.400000000001</v>
      </c>
      <c r="Y57" s="315">
        <f>K57*26</f>
        <v>44740.800000000003</v>
      </c>
      <c r="Z57" s="315">
        <f>L57*26</f>
        <v>46966.399999999994</v>
      </c>
      <c r="AA57" s="315">
        <f>M57*26</f>
        <v>49296</v>
      </c>
      <c r="AB57" s="317"/>
    </row>
    <row r="58" spans="1:28" x14ac:dyDescent="0.25">
      <c r="A58" s="318" t="s">
        <v>264</v>
      </c>
      <c r="B58" s="319">
        <v>15.3</v>
      </c>
      <c r="C58" s="321">
        <v>16.07</v>
      </c>
      <c r="D58" s="321">
        <v>16.87</v>
      </c>
      <c r="E58" s="321">
        <v>17.71</v>
      </c>
      <c r="F58" s="321">
        <v>18.59</v>
      </c>
      <c r="G58" s="322"/>
      <c r="I58" s="314">
        <f>B58*80</f>
        <v>1224</v>
      </c>
      <c r="J58" s="315">
        <f>C58*80</f>
        <v>1285.5999999999999</v>
      </c>
      <c r="K58" s="315">
        <f>D58*80</f>
        <v>1349.6000000000001</v>
      </c>
      <c r="L58" s="315">
        <f>E58*80</f>
        <v>1416.8000000000002</v>
      </c>
      <c r="M58" s="315">
        <f>F58*80</f>
        <v>1487.2</v>
      </c>
      <c r="N58" s="317"/>
      <c r="P58" s="314">
        <f>(I58*26)/12</f>
        <v>2652</v>
      </c>
      <c r="Q58" s="315">
        <f>(J58*26)/12</f>
        <v>2785.4666666666667</v>
      </c>
      <c r="R58" s="315">
        <f>(K58*26)/12</f>
        <v>2924.1333333333337</v>
      </c>
      <c r="S58" s="315">
        <f>(L58*26)/12</f>
        <v>3069.7333333333336</v>
      </c>
      <c r="T58" s="315">
        <f>(M58*26)/12</f>
        <v>3222.2666666666669</v>
      </c>
      <c r="U58" s="317"/>
      <c r="W58" s="314">
        <f>I58*26</f>
        <v>31824</v>
      </c>
      <c r="X58" s="315">
        <f>J58*26</f>
        <v>33425.599999999999</v>
      </c>
      <c r="Y58" s="315">
        <f>K58*26</f>
        <v>35089.600000000006</v>
      </c>
      <c r="Z58" s="315">
        <f>L58*26</f>
        <v>36836.800000000003</v>
      </c>
      <c r="AA58" s="315">
        <f>M58*26</f>
        <v>38667.200000000004</v>
      </c>
      <c r="AB58" s="317"/>
    </row>
    <row r="59" spans="1:28" x14ac:dyDescent="0.25">
      <c r="A59" s="318" t="s">
        <v>45</v>
      </c>
      <c r="B59" s="319">
        <v>20.13</v>
      </c>
      <c r="C59" s="321">
        <v>21.13</v>
      </c>
      <c r="D59" s="321">
        <v>22.19</v>
      </c>
      <c r="E59" s="321">
        <v>23.31</v>
      </c>
      <c r="F59" s="321">
        <v>24.46</v>
      </c>
      <c r="G59" s="322"/>
      <c r="I59" s="314">
        <f>B59*80</f>
        <v>1610.3999999999999</v>
      </c>
      <c r="J59" s="315">
        <f>C59*80</f>
        <v>1690.3999999999999</v>
      </c>
      <c r="K59" s="315">
        <f>D59*80</f>
        <v>1775.2</v>
      </c>
      <c r="L59" s="315">
        <f>E59*80</f>
        <v>1864.8</v>
      </c>
      <c r="M59" s="315">
        <f>F59*80</f>
        <v>1956.8000000000002</v>
      </c>
      <c r="N59" s="317"/>
      <c r="P59" s="314">
        <f>(I59*26)/12</f>
        <v>3489.1999999999994</v>
      </c>
      <c r="Q59" s="315">
        <f>(J59*26)/12</f>
        <v>3662.5333333333328</v>
      </c>
      <c r="R59" s="315">
        <f>(K59*26)/12</f>
        <v>3846.2666666666669</v>
      </c>
      <c r="S59" s="315">
        <f>(L59*26)/12</f>
        <v>4040.3999999999996</v>
      </c>
      <c r="T59" s="315">
        <f>(M59*26)/12</f>
        <v>4239.7333333333336</v>
      </c>
      <c r="U59" s="317"/>
      <c r="W59" s="314">
        <f>I59*26</f>
        <v>41870.399999999994</v>
      </c>
      <c r="X59" s="315">
        <f>J59*26</f>
        <v>43950.399999999994</v>
      </c>
      <c r="Y59" s="315">
        <f>K59*26</f>
        <v>46155.200000000004</v>
      </c>
      <c r="Z59" s="315">
        <f>L59*26</f>
        <v>48484.799999999996</v>
      </c>
      <c r="AA59" s="315">
        <f>M59*26</f>
        <v>50876.800000000003</v>
      </c>
      <c r="AB59" s="317"/>
    </row>
    <row r="60" spans="1:28" x14ac:dyDescent="0.25">
      <c r="A60" s="318" t="s">
        <v>13</v>
      </c>
      <c r="B60" s="319">
        <v>33.14</v>
      </c>
      <c r="C60" s="321">
        <v>34.86</v>
      </c>
      <c r="D60" s="321">
        <v>36.590000000000003</v>
      </c>
      <c r="E60" s="321">
        <v>38.31</v>
      </c>
      <c r="F60" s="321">
        <v>40.020000000000003</v>
      </c>
      <c r="G60" s="322"/>
      <c r="I60" s="314">
        <f>B60*80</f>
        <v>2651.2</v>
      </c>
      <c r="J60" s="315">
        <f>C60*80</f>
        <v>2788.8</v>
      </c>
      <c r="K60" s="315">
        <f>D60*80</f>
        <v>2927.2000000000003</v>
      </c>
      <c r="L60" s="315">
        <f>E60*80</f>
        <v>3064.8</v>
      </c>
      <c r="M60" s="315">
        <f>F60*80</f>
        <v>3201.6000000000004</v>
      </c>
      <c r="N60" s="317"/>
      <c r="P60" s="314">
        <f>(I60*26)/12</f>
        <v>5744.2666666666664</v>
      </c>
      <c r="Q60" s="315">
        <f>(J60*26)/12</f>
        <v>6042.4000000000005</v>
      </c>
      <c r="R60" s="315">
        <f>(K60*26)/12</f>
        <v>6342.2666666666673</v>
      </c>
      <c r="S60" s="315">
        <f>(L60*26)/12</f>
        <v>6640.4000000000005</v>
      </c>
      <c r="T60" s="315">
        <f>(M60*26)/12</f>
        <v>6936.8</v>
      </c>
      <c r="U60" s="317"/>
      <c r="W60" s="314">
        <f>I60*26</f>
        <v>68931.199999999997</v>
      </c>
      <c r="X60" s="315">
        <f>J60*26</f>
        <v>72508.800000000003</v>
      </c>
      <c r="Y60" s="315">
        <f>K60*26</f>
        <v>76107.200000000012</v>
      </c>
      <c r="Z60" s="315">
        <f>L60*26</f>
        <v>79684.800000000003</v>
      </c>
      <c r="AA60" s="315">
        <f>M60*26</f>
        <v>83241.600000000006</v>
      </c>
      <c r="AB60" s="317"/>
    </row>
    <row r="61" spans="1:28" x14ac:dyDescent="0.25">
      <c r="A61" s="318" t="s">
        <v>245</v>
      </c>
      <c r="B61" s="319">
        <v>25.86</v>
      </c>
      <c r="C61" s="321">
        <v>27.14</v>
      </c>
      <c r="D61" s="321">
        <v>28.52</v>
      </c>
      <c r="E61" s="321">
        <v>29.94</v>
      </c>
      <c r="F61" s="321">
        <v>31.44</v>
      </c>
      <c r="G61" s="322"/>
      <c r="I61" s="314">
        <f>B61*80</f>
        <v>2068.8000000000002</v>
      </c>
      <c r="J61" s="315">
        <f>C61*80</f>
        <v>2171.1999999999998</v>
      </c>
      <c r="K61" s="315">
        <f>D61*80</f>
        <v>2281.6</v>
      </c>
      <c r="L61" s="315">
        <f>E61*80</f>
        <v>2395.2000000000003</v>
      </c>
      <c r="M61" s="315">
        <f>F61*80</f>
        <v>2515.2000000000003</v>
      </c>
      <c r="N61" s="317"/>
      <c r="P61" s="314">
        <f>(I61*26)/12</f>
        <v>4482.4000000000005</v>
      </c>
      <c r="Q61" s="315">
        <f>(J61*26)/12</f>
        <v>4704.2666666666664</v>
      </c>
      <c r="R61" s="315">
        <f>(K61*26)/12</f>
        <v>4943.4666666666662</v>
      </c>
      <c r="S61" s="315">
        <f>(L61*26)/12</f>
        <v>5189.6000000000004</v>
      </c>
      <c r="T61" s="315">
        <f>(M61*26)/12</f>
        <v>5449.6</v>
      </c>
      <c r="U61" s="317"/>
      <c r="W61" s="314">
        <f>I61*26</f>
        <v>53788.800000000003</v>
      </c>
      <c r="X61" s="315">
        <f>J61*26</f>
        <v>56451.199999999997</v>
      </c>
      <c r="Y61" s="315">
        <f>K61*26</f>
        <v>59321.599999999999</v>
      </c>
      <c r="Z61" s="315">
        <f>L61*26</f>
        <v>62275.200000000004</v>
      </c>
      <c r="AA61" s="315">
        <f>M61*26</f>
        <v>65395.200000000004</v>
      </c>
      <c r="AB61" s="317"/>
    </row>
    <row r="62" spans="1:28" x14ac:dyDescent="0.25">
      <c r="A62" s="318" t="s">
        <v>266</v>
      </c>
      <c r="B62" s="319">
        <v>29.74</v>
      </c>
      <c r="C62" s="321">
        <v>31.22</v>
      </c>
      <c r="D62" s="321">
        <v>32.79</v>
      </c>
      <c r="E62" s="321">
        <v>34.43</v>
      </c>
      <c r="F62" s="321">
        <v>36.14</v>
      </c>
      <c r="G62" s="322"/>
      <c r="I62" s="314">
        <f>B62*80</f>
        <v>2379.1999999999998</v>
      </c>
      <c r="J62" s="315">
        <f>C62*80</f>
        <v>2497.6</v>
      </c>
      <c r="K62" s="315">
        <f>D62*80</f>
        <v>2623.2</v>
      </c>
      <c r="L62" s="315">
        <f>E62*80</f>
        <v>2754.4</v>
      </c>
      <c r="M62" s="315">
        <f>F62*80</f>
        <v>2891.2</v>
      </c>
      <c r="N62" s="317"/>
      <c r="P62" s="314">
        <f>(I62*26)/12</f>
        <v>5154.9333333333334</v>
      </c>
      <c r="Q62" s="315">
        <f>(J62*26)/12</f>
        <v>5411.4666666666662</v>
      </c>
      <c r="R62" s="315">
        <f>(K62*26)/12</f>
        <v>5683.5999999999995</v>
      </c>
      <c r="S62" s="315">
        <f>(L62*26)/12</f>
        <v>5967.8666666666677</v>
      </c>
      <c r="T62" s="315">
        <f>(M62*26)/12</f>
        <v>6264.2666666666664</v>
      </c>
      <c r="U62" s="317"/>
      <c r="W62" s="314">
        <f>I62*26</f>
        <v>61859.199999999997</v>
      </c>
      <c r="X62" s="315">
        <f>J62*26</f>
        <v>64937.599999999999</v>
      </c>
      <c r="Y62" s="315">
        <f>K62*26</f>
        <v>68203.199999999997</v>
      </c>
      <c r="Z62" s="315">
        <f>L62*26</f>
        <v>71614.400000000009</v>
      </c>
      <c r="AA62" s="315">
        <f>M62*26</f>
        <v>75171.199999999997</v>
      </c>
      <c r="AB62" s="317"/>
    </row>
    <row r="63" spans="1:28" x14ac:dyDescent="0.25">
      <c r="A63" s="318" t="s">
        <v>242</v>
      </c>
      <c r="B63" s="319">
        <v>19.78</v>
      </c>
      <c r="C63" s="321">
        <v>20.77</v>
      </c>
      <c r="D63" s="321">
        <v>21.81</v>
      </c>
      <c r="E63" s="321">
        <v>22.89</v>
      </c>
      <c r="F63" s="321">
        <v>24.04</v>
      </c>
      <c r="G63" s="322"/>
      <c r="I63" s="314">
        <f>B63*80</f>
        <v>1582.4</v>
      </c>
      <c r="J63" s="315">
        <f>C63*80</f>
        <v>1661.6</v>
      </c>
      <c r="K63" s="315">
        <f>D63*80</f>
        <v>1744.8</v>
      </c>
      <c r="L63" s="315">
        <f>E63*80</f>
        <v>1831.2</v>
      </c>
      <c r="M63" s="315">
        <f>F63*80</f>
        <v>1923.1999999999998</v>
      </c>
      <c r="N63" s="317"/>
      <c r="P63" s="314">
        <f>(I63*26)/12</f>
        <v>3428.5333333333333</v>
      </c>
      <c r="Q63" s="315">
        <f>(J63*26)/12</f>
        <v>3600.1333333333332</v>
      </c>
      <c r="R63" s="315">
        <f>(K63*26)/12</f>
        <v>3780.3999999999996</v>
      </c>
      <c r="S63" s="315">
        <f>(L63*26)/12</f>
        <v>3967.6000000000004</v>
      </c>
      <c r="T63" s="315">
        <f>(M63*26)/12</f>
        <v>4166.9333333333334</v>
      </c>
      <c r="U63" s="317"/>
      <c r="W63" s="314">
        <f>I63*26</f>
        <v>41142.400000000001</v>
      </c>
      <c r="X63" s="315">
        <f>J63*26</f>
        <v>43201.599999999999</v>
      </c>
      <c r="Y63" s="315">
        <f>K63*26</f>
        <v>45364.799999999996</v>
      </c>
      <c r="Z63" s="315">
        <f>L63*26</f>
        <v>47611.200000000004</v>
      </c>
      <c r="AA63" s="315">
        <f>M63*26</f>
        <v>50003.199999999997</v>
      </c>
      <c r="AB63" s="317"/>
    </row>
    <row r="64" spans="1:28" x14ac:dyDescent="0.25">
      <c r="A64" s="318" t="s">
        <v>263</v>
      </c>
      <c r="B64" s="319">
        <v>21.76</v>
      </c>
      <c r="C64" s="321">
        <v>22.85</v>
      </c>
      <c r="D64" s="321">
        <v>23.99</v>
      </c>
      <c r="E64" s="321">
        <v>25.17</v>
      </c>
      <c r="F64" s="321">
        <v>26.44</v>
      </c>
      <c r="G64" s="322"/>
      <c r="I64" s="314">
        <f>B64*80</f>
        <v>1740.8000000000002</v>
      </c>
      <c r="J64" s="315">
        <f>C64*80</f>
        <v>1828</v>
      </c>
      <c r="K64" s="315">
        <f>D64*80</f>
        <v>1919.1999999999998</v>
      </c>
      <c r="L64" s="315">
        <f>E64*80</f>
        <v>2013.6000000000001</v>
      </c>
      <c r="M64" s="315">
        <f>F64*80</f>
        <v>2115.2000000000003</v>
      </c>
      <c r="N64" s="317"/>
      <c r="P64" s="314">
        <f>(I64*26)/12</f>
        <v>3771.7333333333336</v>
      </c>
      <c r="Q64" s="315">
        <f>(J64*26)/12</f>
        <v>3960.6666666666665</v>
      </c>
      <c r="R64" s="315">
        <f>(K64*26)/12</f>
        <v>4158.2666666666664</v>
      </c>
      <c r="S64" s="315">
        <f>(L64*26)/12</f>
        <v>4362.8</v>
      </c>
      <c r="T64" s="315">
        <f>(M64*26)/12</f>
        <v>4582.9333333333334</v>
      </c>
      <c r="U64" s="317"/>
      <c r="W64" s="314">
        <f>I64*26</f>
        <v>45260.800000000003</v>
      </c>
      <c r="X64" s="315">
        <f>J64*26</f>
        <v>47528</v>
      </c>
      <c r="Y64" s="315">
        <f>K64*26</f>
        <v>49899.199999999997</v>
      </c>
      <c r="Z64" s="315">
        <f>L64*26</f>
        <v>52353.600000000006</v>
      </c>
      <c r="AA64" s="315">
        <f>M64*26</f>
        <v>54995.200000000004</v>
      </c>
      <c r="AB64" s="317"/>
    </row>
    <row r="65" spans="1:28" x14ac:dyDescent="0.25">
      <c r="A65" s="318" t="s">
        <v>39</v>
      </c>
      <c r="B65" s="319">
        <v>23.77</v>
      </c>
      <c r="C65" s="321">
        <v>24.95</v>
      </c>
      <c r="D65" s="321">
        <v>26.2</v>
      </c>
      <c r="E65" s="321">
        <v>27.52</v>
      </c>
      <c r="F65" s="321">
        <v>28.89</v>
      </c>
      <c r="G65" s="322"/>
      <c r="I65" s="314">
        <f>B65*80</f>
        <v>1901.6</v>
      </c>
      <c r="J65" s="315">
        <f>C65*80</f>
        <v>1996</v>
      </c>
      <c r="K65" s="315">
        <f>D65*80</f>
        <v>2096</v>
      </c>
      <c r="L65" s="315">
        <f>E65*80</f>
        <v>2201.6</v>
      </c>
      <c r="M65" s="315">
        <f>F65*80</f>
        <v>2311.1999999999998</v>
      </c>
      <c r="N65" s="317"/>
      <c r="P65" s="314">
        <f>(I65*26)/12</f>
        <v>4120.1333333333332</v>
      </c>
      <c r="Q65" s="315">
        <f>(J65*26)/12</f>
        <v>4324.666666666667</v>
      </c>
      <c r="R65" s="315">
        <f>(K65*26)/12</f>
        <v>4541.333333333333</v>
      </c>
      <c r="S65" s="315">
        <f>(L65*26)/12</f>
        <v>4770.1333333333332</v>
      </c>
      <c r="T65" s="315">
        <f>(M65*26)/12</f>
        <v>5007.5999999999995</v>
      </c>
      <c r="U65" s="317"/>
      <c r="W65" s="314">
        <f>I65*26</f>
        <v>49441.599999999999</v>
      </c>
      <c r="X65" s="315">
        <f>J65*26</f>
        <v>51896</v>
      </c>
      <c r="Y65" s="315">
        <f>K65*26</f>
        <v>54496</v>
      </c>
      <c r="Z65" s="315">
        <f>L65*26</f>
        <v>57241.599999999999</v>
      </c>
      <c r="AA65" s="315">
        <f>M65*26</f>
        <v>60091.199999999997</v>
      </c>
      <c r="AB65" s="317"/>
    </row>
    <row r="66" spans="1:28" x14ac:dyDescent="0.25">
      <c r="A66" s="318" t="s">
        <v>40</v>
      </c>
      <c r="B66" s="319">
        <v>26.12</v>
      </c>
      <c r="C66" s="321">
        <v>27.44</v>
      </c>
      <c r="D66" s="321">
        <v>28.82</v>
      </c>
      <c r="E66" s="321">
        <v>30.24</v>
      </c>
      <c r="F66" s="321">
        <v>31.76</v>
      </c>
      <c r="G66" s="322"/>
      <c r="I66" s="314">
        <f>B66*80</f>
        <v>2089.6</v>
      </c>
      <c r="J66" s="315">
        <f>C66*80</f>
        <v>2195.2000000000003</v>
      </c>
      <c r="K66" s="315">
        <f>D66*80</f>
        <v>2305.6</v>
      </c>
      <c r="L66" s="315">
        <f>E66*80</f>
        <v>2419.1999999999998</v>
      </c>
      <c r="M66" s="315">
        <f>F66*80</f>
        <v>2540.8000000000002</v>
      </c>
      <c r="N66" s="317"/>
      <c r="P66" s="314">
        <f>(I66*26)/12</f>
        <v>4527.4666666666662</v>
      </c>
      <c r="Q66" s="315">
        <f>(J66*26)/12</f>
        <v>4756.2666666666673</v>
      </c>
      <c r="R66" s="315">
        <f>(K66*26)/12</f>
        <v>4995.4666666666662</v>
      </c>
      <c r="S66" s="315">
        <f>(L66*26)/12</f>
        <v>5241.5999999999995</v>
      </c>
      <c r="T66" s="315">
        <f>(M66*26)/12</f>
        <v>5505.0666666666666</v>
      </c>
      <c r="U66" s="317"/>
      <c r="W66" s="314">
        <f>I66*26</f>
        <v>54329.599999999999</v>
      </c>
      <c r="X66" s="315">
        <f>J66*26</f>
        <v>57075.200000000004</v>
      </c>
      <c r="Y66" s="315">
        <f>K66*26</f>
        <v>59945.599999999999</v>
      </c>
      <c r="Z66" s="315">
        <f>L66*26</f>
        <v>62899.199999999997</v>
      </c>
      <c r="AA66" s="315">
        <f>M66*26</f>
        <v>66060.800000000003</v>
      </c>
      <c r="AB66" s="317"/>
    </row>
    <row r="67" spans="1:28" x14ac:dyDescent="0.25">
      <c r="A67" s="318" t="s">
        <v>38</v>
      </c>
      <c r="B67" s="319">
        <v>23.5</v>
      </c>
      <c r="C67" s="321">
        <v>24.68</v>
      </c>
      <c r="D67" s="321">
        <v>25.93</v>
      </c>
      <c r="E67" s="321">
        <v>27.21</v>
      </c>
      <c r="F67" s="321">
        <v>28.58</v>
      </c>
      <c r="G67" s="322"/>
      <c r="I67" s="314">
        <f>B67*80</f>
        <v>1880</v>
      </c>
      <c r="J67" s="315">
        <f>C67*80</f>
        <v>1974.4</v>
      </c>
      <c r="K67" s="315">
        <f>D67*80</f>
        <v>2074.4</v>
      </c>
      <c r="L67" s="315">
        <f>E67*80</f>
        <v>2176.8000000000002</v>
      </c>
      <c r="M67" s="315">
        <f>F67*80</f>
        <v>2286.3999999999996</v>
      </c>
      <c r="N67" s="317"/>
      <c r="P67" s="314">
        <f>(I67*26)/12</f>
        <v>4073.3333333333335</v>
      </c>
      <c r="Q67" s="315">
        <f>(J67*26)/12</f>
        <v>4277.8666666666668</v>
      </c>
      <c r="R67" s="315">
        <f>(K67*26)/12</f>
        <v>4494.5333333333338</v>
      </c>
      <c r="S67" s="315">
        <f>(L67*26)/12</f>
        <v>4716.4000000000005</v>
      </c>
      <c r="T67" s="315">
        <f>(M67*26)/12</f>
        <v>4953.8666666666659</v>
      </c>
      <c r="U67" s="317"/>
      <c r="W67" s="314">
        <f>I67*26</f>
        <v>48880</v>
      </c>
      <c r="X67" s="315">
        <f>J67*26</f>
        <v>51334.400000000001</v>
      </c>
      <c r="Y67" s="315">
        <f>K67*26</f>
        <v>53934.400000000001</v>
      </c>
      <c r="Z67" s="315">
        <f>L67*26</f>
        <v>56596.800000000003</v>
      </c>
      <c r="AA67" s="315">
        <f>M67*26</f>
        <v>59446.399999999994</v>
      </c>
      <c r="AB67" s="317"/>
    </row>
    <row r="68" spans="1:28" x14ac:dyDescent="0.25">
      <c r="A68" s="318" t="s">
        <v>273</v>
      </c>
      <c r="B68" s="319">
        <v>33.83</v>
      </c>
      <c r="C68" s="321">
        <v>35.53</v>
      </c>
      <c r="D68" s="321">
        <v>37.299999999999997</v>
      </c>
      <c r="E68" s="321">
        <v>39.17</v>
      </c>
      <c r="F68" s="321">
        <v>41.13</v>
      </c>
      <c r="G68" s="322"/>
      <c r="I68" s="314">
        <f>B68*80</f>
        <v>2706.3999999999996</v>
      </c>
      <c r="J68" s="315">
        <f>C68*80</f>
        <v>2842.4</v>
      </c>
      <c r="K68" s="315">
        <f>D68*80</f>
        <v>2984</v>
      </c>
      <c r="L68" s="315">
        <f>E68*80</f>
        <v>3133.6000000000004</v>
      </c>
      <c r="M68" s="315">
        <f>F68*80</f>
        <v>3290.4</v>
      </c>
      <c r="N68" s="317"/>
      <c r="P68" s="314">
        <f>(I68*26)/12</f>
        <v>5863.8666666666659</v>
      </c>
      <c r="Q68" s="315">
        <f>(J68*26)/12</f>
        <v>6158.5333333333338</v>
      </c>
      <c r="R68" s="315">
        <f>(K68*26)/12</f>
        <v>6465.333333333333</v>
      </c>
      <c r="S68" s="315">
        <f>(L68*26)/12</f>
        <v>6789.4666666666672</v>
      </c>
      <c r="T68" s="315">
        <f>(M68*26)/12</f>
        <v>7129.2000000000007</v>
      </c>
      <c r="U68" s="317"/>
      <c r="W68" s="314">
        <f>I68*26</f>
        <v>70366.399999999994</v>
      </c>
      <c r="X68" s="315">
        <f>J68*26</f>
        <v>73902.400000000009</v>
      </c>
      <c r="Y68" s="315">
        <f>K68*26</f>
        <v>77584</v>
      </c>
      <c r="Z68" s="315">
        <f>L68*26</f>
        <v>81473.600000000006</v>
      </c>
      <c r="AA68" s="315">
        <f>M68*26</f>
        <v>85550.400000000009</v>
      </c>
      <c r="AB68" s="317"/>
    </row>
    <row r="69" spans="1:28" x14ac:dyDescent="0.25">
      <c r="A69" s="318" t="s">
        <v>47</v>
      </c>
      <c r="B69" s="319">
        <v>24.16</v>
      </c>
      <c r="C69" s="321">
        <v>25.37</v>
      </c>
      <c r="D69" s="321">
        <v>26.63</v>
      </c>
      <c r="E69" s="321">
        <v>27.96</v>
      </c>
      <c r="F69" s="321">
        <v>29.37</v>
      </c>
      <c r="G69" s="322"/>
      <c r="I69" s="314">
        <f>B69*80</f>
        <v>1932.8</v>
      </c>
      <c r="J69" s="315">
        <f>C69*80</f>
        <v>2029.6000000000001</v>
      </c>
      <c r="K69" s="315">
        <f>D69*80</f>
        <v>2130.4</v>
      </c>
      <c r="L69" s="315">
        <f>E69*80</f>
        <v>2236.8000000000002</v>
      </c>
      <c r="M69" s="315">
        <f>F69*80</f>
        <v>2349.6</v>
      </c>
      <c r="N69" s="317"/>
      <c r="P69" s="314">
        <f>(I69*26)/12</f>
        <v>4187.7333333333327</v>
      </c>
      <c r="Q69" s="315">
        <f>(J69*26)/12</f>
        <v>4397.4666666666672</v>
      </c>
      <c r="R69" s="315">
        <f>(K69*26)/12</f>
        <v>4615.8666666666668</v>
      </c>
      <c r="S69" s="315">
        <f>(L69*26)/12</f>
        <v>4846.4000000000005</v>
      </c>
      <c r="T69" s="315">
        <f>(M69*26)/12</f>
        <v>5090.8</v>
      </c>
      <c r="U69" s="317"/>
      <c r="W69" s="314">
        <f>I69*26</f>
        <v>50252.799999999996</v>
      </c>
      <c r="X69" s="315">
        <f>J69*26</f>
        <v>52769.600000000006</v>
      </c>
      <c r="Y69" s="315">
        <f>K69*26</f>
        <v>55390.400000000001</v>
      </c>
      <c r="Z69" s="315">
        <f>L69*26</f>
        <v>58156.800000000003</v>
      </c>
      <c r="AA69" s="315">
        <f>M69*26</f>
        <v>61089.599999999999</v>
      </c>
      <c r="AB69" s="317"/>
    </row>
    <row r="70" spans="1:28" x14ac:dyDescent="0.25">
      <c r="A70" s="318" t="s">
        <v>48</v>
      </c>
      <c r="B70" s="319">
        <v>12.7</v>
      </c>
      <c r="C70" s="321">
        <v>13.36</v>
      </c>
      <c r="D70" s="321">
        <v>14.03</v>
      </c>
      <c r="E70" s="321">
        <v>14.72</v>
      </c>
      <c r="F70" s="321">
        <v>15.46</v>
      </c>
      <c r="G70" s="322"/>
      <c r="I70" s="314">
        <f>B70*80</f>
        <v>1016</v>
      </c>
      <c r="J70" s="315">
        <f>C70*80</f>
        <v>1068.8</v>
      </c>
      <c r="K70" s="315">
        <f>D70*80</f>
        <v>1122.3999999999999</v>
      </c>
      <c r="L70" s="315">
        <f>E70*80</f>
        <v>1177.6000000000001</v>
      </c>
      <c r="M70" s="315">
        <f>F70*80</f>
        <v>1236.8000000000002</v>
      </c>
      <c r="N70" s="317"/>
      <c r="P70" s="314">
        <f>(I70*26)/12</f>
        <v>2201.3333333333335</v>
      </c>
      <c r="Q70" s="315">
        <f>(J70*26)/12</f>
        <v>2315.7333333333331</v>
      </c>
      <c r="R70" s="315">
        <f>(K70*26)/12</f>
        <v>2431.8666666666663</v>
      </c>
      <c r="S70" s="315">
        <f>(L70*26)/12</f>
        <v>2551.4666666666667</v>
      </c>
      <c r="T70" s="315">
        <f>(M70*26)/12</f>
        <v>2679.7333333333336</v>
      </c>
      <c r="U70" s="317"/>
      <c r="W70" s="314">
        <f>I70*26</f>
        <v>26416</v>
      </c>
      <c r="X70" s="315">
        <f>J70*26</f>
        <v>27788.799999999999</v>
      </c>
      <c r="Y70" s="315">
        <f>K70*26</f>
        <v>29182.399999999998</v>
      </c>
      <c r="Z70" s="315">
        <f>L70*26</f>
        <v>30617.600000000002</v>
      </c>
      <c r="AA70" s="315">
        <f>M70*26</f>
        <v>32156.800000000003</v>
      </c>
      <c r="AB70" s="317"/>
    </row>
    <row r="71" spans="1:28" x14ac:dyDescent="0.25">
      <c r="A71" s="318" t="s">
        <v>49</v>
      </c>
      <c r="B71" s="319">
        <v>17.309999999999999</v>
      </c>
      <c r="C71" s="321">
        <v>18.170000000000002</v>
      </c>
      <c r="D71" s="321">
        <v>19.059999999999999</v>
      </c>
      <c r="E71" s="321">
        <v>20.02</v>
      </c>
      <c r="F71" s="321">
        <v>21.03</v>
      </c>
      <c r="G71" s="322"/>
      <c r="I71" s="314">
        <f>B71*80</f>
        <v>1384.8</v>
      </c>
      <c r="J71" s="315">
        <f>C71*80</f>
        <v>1453.6000000000001</v>
      </c>
      <c r="K71" s="315">
        <f>D71*80</f>
        <v>1524.8</v>
      </c>
      <c r="L71" s="315">
        <f>E71*80</f>
        <v>1601.6</v>
      </c>
      <c r="M71" s="315">
        <f>F71*80</f>
        <v>1682.4</v>
      </c>
      <c r="N71" s="317"/>
      <c r="P71" s="314">
        <f>(I71*26)/12</f>
        <v>3000.3999999999996</v>
      </c>
      <c r="Q71" s="315">
        <f>(J71*26)/12</f>
        <v>3149.4666666666672</v>
      </c>
      <c r="R71" s="315">
        <f>(K71*26)/12</f>
        <v>3303.7333333333331</v>
      </c>
      <c r="S71" s="315">
        <f>(L71*26)/12</f>
        <v>3470.1333333333332</v>
      </c>
      <c r="T71" s="315">
        <f>(M71*26)/12</f>
        <v>3645.2000000000003</v>
      </c>
      <c r="U71" s="317"/>
      <c r="W71" s="314">
        <f>I71*26</f>
        <v>36004.799999999996</v>
      </c>
      <c r="X71" s="315">
        <f>J71*26</f>
        <v>37793.600000000006</v>
      </c>
      <c r="Y71" s="315">
        <f>K71*26</f>
        <v>39644.799999999996</v>
      </c>
      <c r="Z71" s="315">
        <f>L71*26</f>
        <v>41641.599999999999</v>
      </c>
      <c r="AA71" s="315">
        <f>M71*26</f>
        <v>43742.400000000001</v>
      </c>
      <c r="AB71" s="317"/>
    </row>
    <row r="72" spans="1:28" x14ac:dyDescent="0.25">
      <c r="A72" s="318" t="s">
        <v>50</v>
      </c>
      <c r="B72" s="319">
        <v>19.27</v>
      </c>
      <c r="C72" s="321">
        <v>20.23</v>
      </c>
      <c r="D72" s="321">
        <v>21.24</v>
      </c>
      <c r="E72" s="321">
        <v>22.31</v>
      </c>
      <c r="F72" s="321">
        <v>23.41</v>
      </c>
      <c r="G72" s="322"/>
      <c r="I72" s="314">
        <f>B72*80</f>
        <v>1541.6</v>
      </c>
      <c r="J72" s="315">
        <f>C72*80</f>
        <v>1618.4</v>
      </c>
      <c r="K72" s="315">
        <f>D72*80</f>
        <v>1699.1999999999998</v>
      </c>
      <c r="L72" s="315">
        <f>E72*80</f>
        <v>1784.8</v>
      </c>
      <c r="M72" s="315">
        <f>F72*80</f>
        <v>1872.8</v>
      </c>
      <c r="N72" s="317"/>
      <c r="P72" s="314">
        <f>(I72*26)/12</f>
        <v>3340.1333333333332</v>
      </c>
      <c r="Q72" s="315">
        <f>(J72*26)/12</f>
        <v>3506.5333333333333</v>
      </c>
      <c r="R72" s="315">
        <f>(K72*26)/12</f>
        <v>3681.6</v>
      </c>
      <c r="S72" s="315">
        <f>(L72*26)/12</f>
        <v>3867.0666666666662</v>
      </c>
      <c r="T72" s="315">
        <f>(M72*26)/12</f>
        <v>4057.7333333333331</v>
      </c>
      <c r="U72" s="317"/>
      <c r="W72" s="314">
        <f>I72*26</f>
        <v>40081.599999999999</v>
      </c>
      <c r="X72" s="315">
        <f>J72*26</f>
        <v>42078.400000000001</v>
      </c>
      <c r="Y72" s="315">
        <f>K72*26</f>
        <v>44179.199999999997</v>
      </c>
      <c r="Z72" s="315">
        <f>L72*26</f>
        <v>46404.799999999996</v>
      </c>
      <c r="AA72" s="315">
        <f>M72*26</f>
        <v>48692.799999999996</v>
      </c>
      <c r="AB72" s="317"/>
    </row>
    <row r="73" spans="1:28" x14ac:dyDescent="0.25">
      <c r="A73" s="318" t="s">
        <v>51</v>
      </c>
      <c r="B73" s="319">
        <v>22.57</v>
      </c>
      <c r="C73" s="321">
        <v>23.69</v>
      </c>
      <c r="D73" s="321">
        <v>24.88</v>
      </c>
      <c r="E73" s="321">
        <v>26.11</v>
      </c>
      <c r="F73" s="321">
        <v>27.43</v>
      </c>
      <c r="G73" s="322"/>
      <c r="I73" s="314">
        <f>B73*80</f>
        <v>1805.6</v>
      </c>
      <c r="J73" s="315">
        <f>C73*80</f>
        <v>1895.2</v>
      </c>
      <c r="K73" s="315">
        <f>D73*80</f>
        <v>1990.3999999999999</v>
      </c>
      <c r="L73" s="315">
        <f>E73*80</f>
        <v>2088.8000000000002</v>
      </c>
      <c r="M73" s="315">
        <f>F73*80</f>
        <v>2194.4</v>
      </c>
      <c r="N73" s="317"/>
      <c r="P73" s="314">
        <f>(I73*26)/12</f>
        <v>3912.1333333333332</v>
      </c>
      <c r="Q73" s="315">
        <f>(J73*26)/12</f>
        <v>4106.2666666666673</v>
      </c>
      <c r="R73" s="315">
        <f>(K73*26)/12</f>
        <v>4312.5333333333328</v>
      </c>
      <c r="S73" s="315">
        <f>(L73*26)/12</f>
        <v>4525.7333333333336</v>
      </c>
      <c r="T73" s="315">
        <f>(M73*26)/12</f>
        <v>4754.5333333333338</v>
      </c>
      <c r="U73" s="317"/>
      <c r="W73" s="314">
        <f>I73*26</f>
        <v>46945.599999999999</v>
      </c>
      <c r="X73" s="315">
        <f>J73*26</f>
        <v>49275.200000000004</v>
      </c>
      <c r="Y73" s="315">
        <f>K73*26</f>
        <v>51750.399999999994</v>
      </c>
      <c r="Z73" s="315">
        <f>L73*26</f>
        <v>54308.800000000003</v>
      </c>
      <c r="AA73" s="315">
        <f>M73*26</f>
        <v>57054.400000000001</v>
      </c>
      <c r="AB73" s="317"/>
    </row>
    <row r="74" spans="1:28" x14ac:dyDescent="0.25">
      <c r="A74" s="318" t="s">
        <v>46</v>
      </c>
      <c r="B74" s="319">
        <v>22.13</v>
      </c>
      <c r="C74" s="321">
        <v>23.24</v>
      </c>
      <c r="D74" s="321">
        <v>24.41</v>
      </c>
      <c r="E74" s="321">
        <v>25.62</v>
      </c>
      <c r="F74" s="321">
        <v>26.9</v>
      </c>
      <c r="G74" s="322"/>
      <c r="I74" s="314">
        <f>B74*80</f>
        <v>1770.3999999999999</v>
      </c>
      <c r="J74" s="315">
        <f>C74*80</f>
        <v>1859.1999999999998</v>
      </c>
      <c r="K74" s="315">
        <f>D74*80</f>
        <v>1952.8</v>
      </c>
      <c r="L74" s="315">
        <f>E74*80</f>
        <v>2049.6</v>
      </c>
      <c r="M74" s="315">
        <f>F74*80</f>
        <v>2152</v>
      </c>
      <c r="N74" s="317"/>
      <c r="P74" s="314">
        <f>(I74*26)/12</f>
        <v>3835.8666666666663</v>
      </c>
      <c r="Q74" s="315">
        <f>(J74*26)/12</f>
        <v>4028.2666666666664</v>
      </c>
      <c r="R74" s="315">
        <f>(K74*26)/12</f>
        <v>4231.0666666666666</v>
      </c>
      <c r="S74" s="315">
        <f>(L74*26)/12</f>
        <v>4440.8</v>
      </c>
      <c r="T74" s="315">
        <f>(M74*26)/12</f>
        <v>4662.666666666667</v>
      </c>
      <c r="U74" s="317"/>
      <c r="W74" s="314">
        <f>I74*26</f>
        <v>46030.399999999994</v>
      </c>
      <c r="X74" s="315">
        <f>J74*26</f>
        <v>48339.199999999997</v>
      </c>
      <c r="Y74" s="315">
        <f>K74*26</f>
        <v>50772.799999999996</v>
      </c>
      <c r="Z74" s="315">
        <f>L74*26</f>
        <v>53289.599999999999</v>
      </c>
      <c r="AA74" s="315">
        <f>M74*26</f>
        <v>55952</v>
      </c>
      <c r="AB74" s="317"/>
    </row>
    <row r="75" spans="1:28" x14ac:dyDescent="0.25">
      <c r="A75" s="318" t="s">
        <v>52</v>
      </c>
      <c r="B75" s="319">
        <v>17.96</v>
      </c>
      <c r="C75" s="321">
        <v>18.88</v>
      </c>
      <c r="D75" s="321">
        <v>19.809999999999999</v>
      </c>
      <c r="E75" s="321">
        <v>20.8</v>
      </c>
      <c r="F75" s="321">
        <v>21.85</v>
      </c>
      <c r="G75" s="322"/>
      <c r="I75" s="314">
        <f>B75*80</f>
        <v>1436.8000000000002</v>
      </c>
      <c r="J75" s="315">
        <f>C75*80</f>
        <v>1510.3999999999999</v>
      </c>
      <c r="K75" s="315">
        <f>D75*80</f>
        <v>1584.8</v>
      </c>
      <c r="L75" s="315">
        <f>E75*80</f>
        <v>1664</v>
      </c>
      <c r="M75" s="315">
        <f>F75*80</f>
        <v>1748</v>
      </c>
      <c r="N75" s="317"/>
      <c r="P75" s="314">
        <f>(I75*26)/12</f>
        <v>3113.0666666666671</v>
      </c>
      <c r="Q75" s="315">
        <f>(J75*26)/12</f>
        <v>3272.5333333333328</v>
      </c>
      <c r="R75" s="315">
        <f>(K75*26)/12</f>
        <v>3433.7333333333331</v>
      </c>
      <c r="S75" s="315">
        <f>(L75*26)/12</f>
        <v>3605.3333333333335</v>
      </c>
      <c r="T75" s="315">
        <f>(M75*26)/12</f>
        <v>3787.3333333333335</v>
      </c>
      <c r="U75" s="317"/>
      <c r="W75" s="314">
        <f>I75*26</f>
        <v>37356.800000000003</v>
      </c>
      <c r="X75" s="315">
        <f>J75*26</f>
        <v>39270.399999999994</v>
      </c>
      <c r="Y75" s="315">
        <f>K75*26</f>
        <v>41204.799999999996</v>
      </c>
      <c r="Z75" s="315">
        <f>L75*26</f>
        <v>43264</v>
      </c>
      <c r="AA75" s="315">
        <f>M75*26</f>
        <v>45448</v>
      </c>
      <c r="AB75" s="317"/>
    </row>
    <row r="76" spans="1:28" x14ac:dyDescent="0.25">
      <c r="A76" s="318" t="s">
        <v>265</v>
      </c>
      <c r="B76" s="319">
        <v>26.63</v>
      </c>
      <c r="C76" s="321">
        <v>27.96</v>
      </c>
      <c r="D76" s="321">
        <v>29.37</v>
      </c>
      <c r="E76" s="321">
        <v>30.82</v>
      </c>
      <c r="F76" s="321">
        <v>32.369999999999997</v>
      </c>
      <c r="G76" s="322"/>
      <c r="I76" s="314">
        <f>B76*80</f>
        <v>2130.4</v>
      </c>
      <c r="J76" s="315">
        <f>C76*80</f>
        <v>2236.8000000000002</v>
      </c>
      <c r="K76" s="315">
        <f>D76*80</f>
        <v>2349.6</v>
      </c>
      <c r="L76" s="315">
        <f>E76*80</f>
        <v>2465.6</v>
      </c>
      <c r="M76" s="315">
        <f>F76*80</f>
        <v>2589.6</v>
      </c>
      <c r="N76" s="317"/>
      <c r="P76" s="314">
        <f>(I76*26)/12</f>
        <v>4615.8666666666668</v>
      </c>
      <c r="Q76" s="315">
        <f>(J76*26)/12</f>
        <v>4846.4000000000005</v>
      </c>
      <c r="R76" s="315">
        <f>(K76*26)/12</f>
        <v>5090.8</v>
      </c>
      <c r="S76" s="315">
        <f>(L76*26)/12</f>
        <v>5342.1333333333332</v>
      </c>
      <c r="T76" s="315">
        <f>(M76*26)/12</f>
        <v>5610.7999999999993</v>
      </c>
      <c r="U76" s="317"/>
      <c r="W76" s="314">
        <f>I76*26</f>
        <v>55390.400000000001</v>
      </c>
      <c r="X76" s="315">
        <f>J76*26</f>
        <v>58156.800000000003</v>
      </c>
      <c r="Y76" s="315">
        <f>K76*26</f>
        <v>61089.599999999999</v>
      </c>
      <c r="Z76" s="315">
        <f>L76*26</f>
        <v>64105.599999999999</v>
      </c>
      <c r="AA76" s="315">
        <f>M76*26</f>
        <v>67329.599999999991</v>
      </c>
      <c r="AB76" s="317"/>
    </row>
    <row r="77" spans="1:28" x14ac:dyDescent="0.25">
      <c r="A77" s="318" t="s">
        <v>207</v>
      </c>
      <c r="B77" s="319">
        <v>21.78</v>
      </c>
      <c r="C77" s="321">
        <v>22.87</v>
      </c>
      <c r="D77" s="321">
        <v>24</v>
      </c>
      <c r="E77" s="321">
        <v>25.21</v>
      </c>
      <c r="F77" s="321">
        <v>26.47</v>
      </c>
      <c r="G77" s="322"/>
      <c r="I77" s="314">
        <f>B77*80</f>
        <v>1742.4</v>
      </c>
      <c r="J77" s="315">
        <f>C77*80</f>
        <v>1829.6000000000001</v>
      </c>
      <c r="K77" s="315">
        <f>D77*80</f>
        <v>1920</v>
      </c>
      <c r="L77" s="315">
        <f>E77*80</f>
        <v>2016.8000000000002</v>
      </c>
      <c r="M77" s="315">
        <f>F77*80</f>
        <v>2117.6</v>
      </c>
      <c r="N77" s="317"/>
      <c r="P77" s="314">
        <f>(I77*26)/12</f>
        <v>3775.2000000000003</v>
      </c>
      <c r="Q77" s="315">
        <f>(J77*26)/12</f>
        <v>3964.1333333333337</v>
      </c>
      <c r="R77" s="315">
        <f>(K77*26)/12</f>
        <v>4160</v>
      </c>
      <c r="S77" s="315">
        <f>(L77*26)/12</f>
        <v>4369.7333333333336</v>
      </c>
      <c r="T77" s="315">
        <f>(M77*26)/12</f>
        <v>4588.1333333333332</v>
      </c>
      <c r="U77" s="317"/>
      <c r="W77" s="314">
        <f>I77*26</f>
        <v>45302.400000000001</v>
      </c>
      <c r="X77" s="315">
        <f>J77*26</f>
        <v>47569.600000000006</v>
      </c>
      <c r="Y77" s="315">
        <f>K77*26</f>
        <v>49920</v>
      </c>
      <c r="Z77" s="315">
        <f>L77*26</f>
        <v>52436.800000000003</v>
      </c>
      <c r="AA77" s="315">
        <f>M77*26</f>
        <v>55057.599999999999</v>
      </c>
      <c r="AB77" s="317"/>
    </row>
    <row r="78" spans="1:28" x14ac:dyDescent="0.25">
      <c r="A78" s="318" t="s">
        <v>206</v>
      </c>
      <c r="B78" s="319">
        <v>19.3</v>
      </c>
      <c r="C78" s="321">
        <v>20.27</v>
      </c>
      <c r="D78" s="321">
        <v>21.27</v>
      </c>
      <c r="E78" s="321">
        <v>22.34</v>
      </c>
      <c r="F78" s="321">
        <v>23.45</v>
      </c>
      <c r="G78" s="322"/>
      <c r="I78" s="314">
        <f>B78*80</f>
        <v>1544</v>
      </c>
      <c r="J78" s="315">
        <f>C78*80</f>
        <v>1621.6</v>
      </c>
      <c r="K78" s="315">
        <f>D78*80</f>
        <v>1701.6</v>
      </c>
      <c r="L78" s="315">
        <f>E78*80</f>
        <v>1787.2</v>
      </c>
      <c r="M78" s="315">
        <f>F78*80</f>
        <v>1876</v>
      </c>
      <c r="N78" s="317"/>
      <c r="P78" s="314">
        <f>(I78*26)/12</f>
        <v>3345.3333333333335</v>
      </c>
      <c r="Q78" s="315">
        <f>(J78*26)/12</f>
        <v>3513.4666666666667</v>
      </c>
      <c r="R78" s="315">
        <f>(K78*26)/12</f>
        <v>3686.7999999999997</v>
      </c>
      <c r="S78" s="315">
        <f>(L78*26)/12</f>
        <v>3872.2666666666669</v>
      </c>
      <c r="T78" s="315">
        <f>(M78*26)/12</f>
        <v>4064.6666666666665</v>
      </c>
      <c r="U78" s="317"/>
      <c r="W78" s="314">
        <f>I78*26</f>
        <v>40144</v>
      </c>
      <c r="X78" s="315">
        <f>J78*26</f>
        <v>42161.599999999999</v>
      </c>
      <c r="Y78" s="315">
        <f>K78*26</f>
        <v>44241.599999999999</v>
      </c>
      <c r="Z78" s="315">
        <f>L78*26</f>
        <v>46467.200000000004</v>
      </c>
      <c r="AA78" s="315">
        <f>M78*26</f>
        <v>48776</v>
      </c>
      <c r="AB78" s="317"/>
    </row>
    <row r="79" spans="1:28" x14ac:dyDescent="0.25">
      <c r="A79" s="318" t="s">
        <v>34</v>
      </c>
      <c r="B79" s="319">
        <v>20.079999999999998</v>
      </c>
      <c r="C79" s="321">
        <v>21.09</v>
      </c>
      <c r="D79" s="321">
        <v>22.15</v>
      </c>
      <c r="E79" s="321">
        <v>23.27</v>
      </c>
      <c r="F79" s="321">
        <v>24.42</v>
      </c>
      <c r="G79" s="322"/>
      <c r="I79" s="314">
        <f>B79*80</f>
        <v>1606.3999999999999</v>
      </c>
      <c r="J79" s="315">
        <f>C79*80</f>
        <v>1687.2</v>
      </c>
      <c r="K79" s="315">
        <f>D79*80</f>
        <v>1772</v>
      </c>
      <c r="L79" s="315">
        <f>E79*80</f>
        <v>1861.6</v>
      </c>
      <c r="M79" s="315">
        <f>F79*80</f>
        <v>1953.6000000000001</v>
      </c>
      <c r="N79" s="317"/>
      <c r="P79" s="314">
        <f>(I79*26)/12</f>
        <v>3480.5333333333328</v>
      </c>
      <c r="Q79" s="315">
        <f>(J79*26)/12</f>
        <v>3655.6000000000004</v>
      </c>
      <c r="R79" s="315">
        <f>(K79*26)/12</f>
        <v>3839.3333333333335</v>
      </c>
      <c r="S79" s="315">
        <f>(L79*26)/12</f>
        <v>4033.4666666666667</v>
      </c>
      <c r="T79" s="315">
        <f>(M79*26)/12</f>
        <v>4232.8</v>
      </c>
      <c r="U79" s="317"/>
      <c r="W79" s="314">
        <f>I79*26</f>
        <v>41766.399999999994</v>
      </c>
      <c r="X79" s="315">
        <f>J79*26</f>
        <v>43867.200000000004</v>
      </c>
      <c r="Y79" s="315">
        <f>K79*26</f>
        <v>46072</v>
      </c>
      <c r="Z79" s="315">
        <f>L79*26</f>
        <v>48401.599999999999</v>
      </c>
      <c r="AA79" s="315">
        <f>M79*26</f>
        <v>50793.600000000006</v>
      </c>
      <c r="AB79" s="317"/>
    </row>
    <row r="80" spans="1:28" x14ac:dyDescent="0.25">
      <c r="A80" s="318" t="s">
        <v>35</v>
      </c>
      <c r="B80" s="319">
        <v>18.989999999999998</v>
      </c>
      <c r="C80" s="321">
        <v>19.940000000000001</v>
      </c>
      <c r="D80" s="321">
        <v>20.92</v>
      </c>
      <c r="E80" s="321">
        <v>21.97</v>
      </c>
      <c r="F80" s="321">
        <v>23.07</v>
      </c>
      <c r="G80" s="322"/>
      <c r="I80" s="314">
        <f>B80*80</f>
        <v>1519.1999999999998</v>
      </c>
      <c r="J80" s="315">
        <f>C80*80</f>
        <v>1595.2</v>
      </c>
      <c r="K80" s="315">
        <f>D80*80</f>
        <v>1673.6000000000001</v>
      </c>
      <c r="L80" s="315">
        <f>E80*80</f>
        <v>1757.6</v>
      </c>
      <c r="M80" s="315">
        <f>F80*80</f>
        <v>1845.6</v>
      </c>
      <c r="N80" s="317"/>
      <c r="P80" s="314">
        <f>(I80*26)/12</f>
        <v>3291.6</v>
      </c>
      <c r="Q80" s="315">
        <f>(J80*26)/12</f>
        <v>3456.2666666666669</v>
      </c>
      <c r="R80" s="315">
        <f>(K80*26)/12</f>
        <v>3626.1333333333337</v>
      </c>
      <c r="S80" s="315">
        <f>(L80*26)/12</f>
        <v>3808.1333333333332</v>
      </c>
      <c r="T80" s="315">
        <f>(M80*26)/12</f>
        <v>3998.7999999999997</v>
      </c>
      <c r="U80" s="317"/>
      <c r="W80" s="314">
        <f>I80*26</f>
        <v>39499.199999999997</v>
      </c>
      <c r="X80" s="315">
        <f>J80*26</f>
        <v>41475.200000000004</v>
      </c>
      <c r="Y80" s="315">
        <f>K80*26</f>
        <v>43513.600000000006</v>
      </c>
      <c r="Z80" s="315">
        <f>L80*26</f>
        <v>45697.599999999999</v>
      </c>
      <c r="AA80" s="315">
        <f>M80*26</f>
        <v>47985.599999999999</v>
      </c>
      <c r="AB80" s="317"/>
    </row>
    <row r="81" spans="1:28" x14ac:dyDescent="0.25">
      <c r="A81" s="318" t="s">
        <v>44</v>
      </c>
      <c r="B81" s="319">
        <v>21.47</v>
      </c>
      <c r="C81" s="321">
        <v>22.54</v>
      </c>
      <c r="D81" s="321">
        <v>23.66</v>
      </c>
      <c r="E81" s="321">
        <v>24.86</v>
      </c>
      <c r="F81" s="321">
        <v>26.08</v>
      </c>
      <c r="G81" s="322"/>
      <c r="I81" s="314">
        <f>B81*80</f>
        <v>1717.6</v>
      </c>
      <c r="J81" s="315">
        <f>C81*80</f>
        <v>1803.1999999999998</v>
      </c>
      <c r="K81" s="315">
        <f>D81*80</f>
        <v>1892.8</v>
      </c>
      <c r="L81" s="315">
        <f>E81*80</f>
        <v>1988.8</v>
      </c>
      <c r="M81" s="315">
        <f>F81*80</f>
        <v>2086.3999999999996</v>
      </c>
      <c r="N81" s="317"/>
      <c r="P81" s="314">
        <f>(I81*26)/12</f>
        <v>3721.4666666666667</v>
      </c>
      <c r="Q81" s="315">
        <f>(J81*26)/12</f>
        <v>3906.9333333333329</v>
      </c>
      <c r="R81" s="315">
        <f>(K81*26)/12</f>
        <v>4101.0666666666666</v>
      </c>
      <c r="S81" s="315">
        <f>(L81*26)/12</f>
        <v>4309.0666666666666</v>
      </c>
      <c r="T81" s="315">
        <f>(M81*26)/12</f>
        <v>4520.5333333333328</v>
      </c>
      <c r="U81" s="317"/>
      <c r="W81" s="314">
        <f>I81*26</f>
        <v>44657.599999999999</v>
      </c>
      <c r="X81" s="315">
        <f>J81*26</f>
        <v>46883.199999999997</v>
      </c>
      <c r="Y81" s="315">
        <f>K81*26</f>
        <v>49212.799999999996</v>
      </c>
      <c r="Z81" s="315">
        <f>L81*26</f>
        <v>51708.799999999996</v>
      </c>
      <c r="AA81" s="315">
        <f>M81*26</f>
        <v>54246.399999999994</v>
      </c>
      <c r="AB81" s="317"/>
    </row>
    <row r="82" spans="1:28" x14ac:dyDescent="0.25">
      <c r="A82" s="318" t="s">
        <v>53</v>
      </c>
      <c r="B82" s="319">
        <v>26.45</v>
      </c>
      <c r="C82" s="321">
        <v>27.76</v>
      </c>
      <c r="D82" s="321">
        <v>29.15</v>
      </c>
      <c r="E82" s="321">
        <v>30.61</v>
      </c>
      <c r="F82" s="321">
        <v>32.14</v>
      </c>
      <c r="G82" s="322"/>
      <c r="I82" s="314">
        <f>B82*80</f>
        <v>2116</v>
      </c>
      <c r="J82" s="315">
        <f>C82*80</f>
        <v>2220.8000000000002</v>
      </c>
      <c r="K82" s="315">
        <f>D82*80</f>
        <v>2332</v>
      </c>
      <c r="L82" s="315">
        <f>E82*80</f>
        <v>2448.8000000000002</v>
      </c>
      <c r="M82" s="315">
        <f>F82*80</f>
        <v>2571.1999999999998</v>
      </c>
      <c r="N82" s="317"/>
      <c r="P82" s="314">
        <f>(I82*26)/12</f>
        <v>4584.666666666667</v>
      </c>
      <c r="Q82" s="315">
        <f>(J82*26)/12</f>
        <v>4811.7333333333336</v>
      </c>
      <c r="R82" s="315">
        <f>(K82*26)/12</f>
        <v>5052.666666666667</v>
      </c>
      <c r="S82" s="315">
        <f>(L82*26)/12</f>
        <v>5305.7333333333336</v>
      </c>
      <c r="T82" s="315">
        <f>(M82*26)/12</f>
        <v>5570.9333333333334</v>
      </c>
      <c r="U82" s="317"/>
      <c r="W82" s="314">
        <f>I82*26</f>
        <v>55016</v>
      </c>
      <c r="X82" s="315">
        <f>J82*26</f>
        <v>57740.800000000003</v>
      </c>
      <c r="Y82" s="315">
        <f>K82*26</f>
        <v>60632</v>
      </c>
      <c r="Z82" s="315">
        <f>L82*26</f>
        <v>63668.800000000003</v>
      </c>
      <c r="AA82" s="315">
        <f>M82*26</f>
        <v>66851.199999999997</v>
      </c>
      <c r="AB82" s="317"/>
    </row>
    <row r="83" spans="1:28" x14ac:dyDescent="0.25">
      <c r="A83" s="318" t="s">
        <v>204</v>
      </c>
      <c r="B83" s="319">
        <v>39.75</v>
      </c>
      <c r="C83" s="321">
        <v>41.89</v>
      </c>
      <c r="D83" s="321">
        <v>44.03</v>
      </c>
      <c r="E83" s="321">
        <v>46.18</v>
      </c>
      <c r="F83" s="321">
        <v>48.32</v>
      </c>
      <c r="G83" s="322"/>
      <c r="I83" s="314">
        <f>B83*80</f>
        <v>3180</v>
      </c>
      <c r="J83" s="315">
        <f>C83*80</f>
        <v>3351.2</v>
      </c>
      <c r="K83" s="315">
        <f>D83*80</f>
        <v>3522.4</v>
      </c>
      <c r="L83" s="315">
        <f>E83*80</f>
        <v>3694.4</v>
      </c>
      <c r="M83" s="315">
        <f>F83*80</f>
        <v>3865.6</v>
      </c>
      <c r="N83" s="317"/>
      <c r="P83" s="314">
        <f>(I83*26)/12</f>
        <v>6890</v>
      </c>
      <c r="Q83" s="315">
        <f>(J83*26)/12</f>
        <v>7260.9333333333334</v>
      </c>
      <c r="R83" s="315">
        <f>(K83*26)/12</f>
        <v>7631.8666666666677</v>
      </c>
      <c r="S83" s="315">
        <f>(L83*26)/12</f>
        <v>8004.5333333333338</v>
      </c>
      <c r="T83" s="315">
        <f>(M83*26)/12</f>
        <v>8375.4666666666653</v>
      </c>
      <c r="U83" s="317"/>
      <c r="W83" s="314">
        <f>I83*26</f>
        <v>82680</v>
      </c>
      <c r="X83" s="315">
        <f>J83*26</f>
        <v>87131.199999999997</v>
      </c>
      <c r="Y83" s="315">
        <f>K83*26</f>
        <v>91582.400000000009</v>
      </c>
      <c r="Z83" s="315">
        <f>L83*26</f>
        <v>96054.400000000009</v>
      </c>
      <c r="AA83" s="315">
        <f>M83*26</f>
        <v>100505.59999999999</v>
      </c>
      <c r="AB83" s="317"/>
    </row>
    <row r="84" spans="1:28" x14ac:dyDescent="0.25">
      <c r="A84" s="318" t="s">
        <v>56</v>
      </c>
      <c r="B84" s="319">
        <v>35.869999999999997</v>
      </c>
      <c r="C84" s="321">
        <v>37.659999999999997</v>
      </c>
      <c r="D84" s="321">
        <v>39.549999999999997</v>
      </c>
      <c r="E84" s="321">
        <v>41.53</v>
      </c>
      <c r="F84" s="321">
        <v>43.62</v>
      </c>
      <c r="G84" s="322"/>
      <c r="I84" s="314">
        <f>B84*80</f>
        <v>2869.6</v>
      </c>
      <c r="J84" s="315">
        <f>C84*80</f>
        <v>3012.7999999999997</v>
      </c>
      <c r="K84" s="315">
        <f>D84*80</f>
        <v>3164</v>
      </c>
      <c r="L84" s="315">
        <f>E84*80</f>
        <v>3322.4</v>
      </c>
      <c r="M84" s="315">
        <f>F84*80</f>
        <v>3489.6</v>
      </c>
      <c r="N84" s="317"/>
      <c r="P84" s="314">
        <f>(I84*26)/12</f>
        <v>6217.4666666666662</v>
      </c>
      <c r="Q84" s="315">
        <f>(J84*26)/12</f>
        <v>6527.7333333333327</v>
      </c>
      <c r="R84" s="315">
        <f>(K84*26)/12</f>
        <v>6855.333333333333</v>
      </c>
      <c r="S84" s="315">
        <f>(L84*26)/12</f>
        <v>7198.5333333333338</v>
      </c>
      <c r="T84" s="315">
        <f>(M84*26)/12</f>
        <v>7560.7999999999993</v>
      </c>
      <c r="U84" s="317"/>
      <c r="W84" s="314">
        <f>I84*26</f>
        <v>74609.599999999991</v>
      </c>
      <c r="X84" s="315">
        <f>J84*26</f>
        <v>78332.799999999988</v>
      </c>
      <c r="Y84" s="315">
        <f>K84*26</f>
        <v>82264</v>
      </c>
      <c r="Z84" s="315">
        <f>L84*26</f>
        <v>86382.400000000009</v>
      </c>
      <c r="AA84" s="315">
        <f>M84*26</f>
        <v>90729.599999999991</v>
      </c>
      <c r="AB84" s="317"/>
    </row>
    <row r="85" spans="1:28" x14ac:dyDescent="0.25">
      <c r="A85" s="318" t="s">
        <v>59</v>
      </c>
      <c r="B85" s="319">
        <v>19.739999999999998</v>
      </c>
      <c r="C85" s="321">
        <v>20.73</v>
      </c>
      <c r="D85" s="321">
        <v>21.77</v>
      </c>
      <c r="E85" s="321">
        <v>22.86</v>
      </c>
      <c r="F85" s="321">
        <v>23.99</v>
      </c>
      <c r="G85" s="322"/>
      <c r="I85" s="314">
        <f>B85*80</f>
        <v>1579.1999999999998</v>
      </c>
      <c r="J85" s="315">
        <f>C85*80</f>
        <v>1658.4</v>
      </c>
      <c r="K85" s="315">
        <f>D85*80</f>
        <v>1741.6</v>
      </c>
      <c r="L85" s="315">
        <f>E85*80</f>
        <v>1828.8</v>
      </c>
      <c r="M85" s="315">
        <f>F85*80</f>
        <v>1919.1999999999998</v>
      </c>
      <c r="N85" s="317"/>
      <c r="P85" s="314">
        <f>(I85*26)/12</f>
        <v>3421.6</v>
      </c>
      <c r="Q85" s="315">
        <f>(J85*26)/12</f>
        <v>3593.2000000000003</v>
      </c>
      <c r="R85" s="315">
        <f>(K85*26)/12</f>
        <v>3773.4666666666667</v>
      </c>
      <c r="S85" s="315">
        <f>(L85*26)/12</f>
        <v>3962.3999999999996</v>
      </c>
      <c r="T85" s="315">
        <f>(M85*26)/12</f>
        <v>4158.2666666666664</v>
      </c>
      <c r="U85" s="317"/>
      <c r="W85" s="314">
        <f>I85*26</f>
        <v>41059.199999999997</v>
      </c>
      <c r="X85" s="315">
        <f>J85*26</f>
        <v>43118.400000000001</v>
      </c>
      <c r="Y85" s="315">
        <f>K85*26</f>
        <v>45281.599999999999</v>
      </c>
      <c r="Z85" s="315">
        <f>L85*26</f>
        <v>47548.799999999996</v>
      </c>
      <c r="AA85" s="315">
        <f>M85*26</f>
        <v>49899.199999999997</v>
      </c>
      <c r="AB85" s="317"/>
    </row>
    <row r="86" spans="1:28" x14ac:dyDescent="0.25">
      <c r="A86" s="318" t="s">
        <v>54</v>
      </c>
      <c r="B86" s="319">
        <v>27.81</v>
      </c>
      <c r="C86" s="321">
        <v>29.2</v>
      </c>
      <c r="D86" s="321">
        <v>30.67</v>
      </c>
      <c r="E86" s="321">
        <v>32.21</v>
      </c>
      <c r="F86" s="321">
        <v>33.81</v>
      </c>
      <c r="G86" s="322"/>
      <c r="I86" s="314">
        <f>B86*80</f>
        <v>2224.7999999999997</v>
      </c>
      <c r="J86" s="315">
        <f>C86*80</f>
        <v>2336</v>
      </c>
      <c r="K86" s="315">
        <f>D86*80</f>
        <v>2453.6000000000004</v>
      </c>
      <c r="L86" s="315">
        <f>E86*80</f>
        <v>2576.8000000000002</v>
      </c>
      <c r="M86" s="315">
        <f>F86*80</f>
        <v>2704.8</v>
      </c>
      <c r="N86" s="317"/>
      <c r="P86" s="314">
        <f>(I86*26)/12</f>
        <v>4820.3999999999996</v>
      </c>
      <c r="Q86" s="315">
        <f>(J86*26)/12</f>
        <v>5061.333333333333</v>
      </c>
      <c r="R86" s="315">
        <f>(K86*26)/12</f>
        <v>5316.1333333333341</v>
      </c>
      <c r="S86" s="315">
        <f>(L86*26)/12</f>
        <v>5583.0666666666666</v>
      </c>
      <c r="T86" s="315">
        <f>(M86*26)/12</f>
        <v>5860.4000000000005</v>
      </c>
      <c r="U86" s="317"/>
      <c r="W86" s="314">
        <f>I86*26</f>
        <v>57844.799999999996</v>
      </c>
      <c r="X86" s="315">
        <f>J86*26</f>
        <v>60736</v>
      </c>
      <c r="Y86" s="315">
        <f>K86*26</f>
        <v>63793.600000000006</v>
      </c>
      <c r="Z86" s="315">
        <f>L86*26</f>
        <v>66996.800000000003</v>
      </c>
      <c r="AA86" s="315">
        <f>M86*26</f>
        <v>70324.800000000003</v>
      </c>
      <c r="AB86" s="317"/>
    </row>
    <row r="87" spans="1:28" x14ac:dyDescent="0.25">
      <c r="A87" s="318" t="s">
        <v>55</v>
      </c>
      <c r="B87" s="319">
        <v>31.19</v>
      </c>
      <c r="C87" s="321">
        <v>32.75</v>
      </c>
      <c r="D87" s="321">
        <v>34.39</v>
      </c>
      <c r="E87" s="321">
        <v>36.11</v>
      </c>
      <c r="F87" s="321">
        <v>37.909999999999997</v>
      </c>
      <c r="G87" s="322"/>
      <c r="I87" s="314">
        <f>B87*80</f>
        <v>2495.2000000000003</v>
      </c>
      <c r="J87" s="315">
        <f>C87*80</f>
        <v>2620</v>
      </c>
      <c r="K87" s="315">
        <f>D87*80</f>
        <v>2751.2</v>
      </c>
      <c r="L87" s="315">
        <f>E87*80</f>
        <v>2888.8</v>
      </c>
      <c r="M87" s="315">
        <f>F87*80</f>
        <v>3032.7999999999997</v>
      </c>
      <c r="N87" s="317"/>
      <c r="P87" s="314">
        <f>(I87*26)/12</f>
        <v>5406.2666666666673</v>
      </c>
      <c r="Q87" s="315">
        <f>(J87*26)/12</f>
        <v>5676.666666666667</v>
      </c>
      <c r="R87" s="315">
        <f>(K87*26)/12</f>
        <v>5960.9333333333334</v>
      </c>
      <c r="S87" s="315">
        <f>(L87*26)/12</f>
        <v>6259.0666666666666</v>
      </c>
      <c r="T87" s="315">
        <f>(M87*26)/12</f>
        <v>6571.0666666666657</v>
      </c>
      <c r="U87" s="317"/>
      <c r="W87" s="314">
        <f>I87*26</f>
        <v>64875.200000000004</v>
      </c>
      <c r="X87" s="315">
        <f>J87*26</f>
        <v>68120</v>
      </c>
      <c r="Y87" s="315">
        <f>K87*26</f>
        <v>71531.199999999997</v>
      </c>
      <c r="Z87" s="315">
        <f>L87*26</f>
        <v>75108.800000000003</v>
      </c>
      <c r="AA87" s="315">
        <f>M87*26</f>
        <v>78852.799999999988</v>
      </c>
      <c r="AB87" s="317"/>
    </row>
    <row r="88" spans="1:28" x14ac:dyDescent="0.25">
      <c r="A88" s="318" t="s">
        <v>90</v>
      </c>
      <c r="B88" s="319">
        <v>20.93</v>
      </c>
      <c r="C88" s="321">
        <v>21.98</v>
      </c>
      <c r="D88" s="321">
        <v>23.08</v>
      </c>
      <c r="E88" s="321">
        <v>24.23</v>
      </c>
      <c r="F88" s="321">
        <v>25.44</v>
      </c>
      <c r="G88" s="322"/>
      <c r="I88" s="314">
        <f>B88*80</f>
        <v>1674.4</v>
      </c>
      <c r="J88" s="315">
        <f>C88*80</f>
        <v>1758.4</v>
      </c>
      <c r="K88" s="315">
        <f>D88*80</f>
        <v>1846.3999999999999</v>
      </c>
      <c r="L88" s="315">
        <f>E88*80</f>
        <v>1938.4</v>
      </c>
      <c r="M88" s="315">
        <f>F88*80</f>
        <v>2035.2</v>
      </c>
      <c r="N88" s="317"/>
      <c r="P88" s="314">
        <f>(I88*26)/12</f>
        <v>3627.8666666666668</v>
      </c>
      <c r="Q88" s="315">
        <f>(J88*26)/12</f>
        <v>3809.8666666666668</v>
      </c>
      <c r="R88" s="315">
        <f>(K88*26)/12</f>
        <v>4000.5333333333328</v>
      </c>
      <c r="S88" s="315">
        <f>(L88*26)/12</f>
        <v>4199.8666666666668</v>
      </c>
      <c r="T88" s="315">
        <f>(M88*26)/12</f>
        <v>4409.6000000000004</v>
      </c>
      <c r="U88" s="317"/>
      <c r="W88" s="314">
        <f>I88*26</f>
        <v>43534.400000000001</v>
      </c>
      <c r="X88" s="315">
        <f>J88*26</f>
        <v>45718.400000000001</v>
      </c>
      <c r="Y88" s="315">
        <f>K88*26</f>
        <v>48006.399999999994</v>
      </c>
      <c r="Z88" s="315">
        <f>L88*26</f>
        <v>50398.400000000001</v>
      </c>
      <c r="AA88" s="315">
        <f>M88*26</f>
        <v>52915.200000000004</v>
      </c>
      <c r="AB88" s="317"/>
    </row>
    <row r="89" spans="1:28" x14ac:dyDescent="0.25">
      <c r="A89" s="318" t="s">
        <v>57</v>
      </c>
      <c r="B89" s="319">
        <v>20.93</v>
      </c>
      <c r="C89" s="321">
        <v>21.98</v>
      </c>
      <c r="D89" s="321">
        <v>23.08</v>
      </c>
      <c r="E89" s="321">
        <v>24.23</v>
      </c>
      <c r="F89" s="321">
        <v>25.44</v>
      </c>
      <c r="G89" s="322"/>
      <c r="I89" s="314">
        <f>B89*80</f>
        <v>1674.4</v>
      </c>
      <c r="J89" s="315">
        <f>C89*80</f>
        <v>1758.4</v>
      </c>
      <c r="K89" s="315">
        <f>D89*80</f>
        <v>1846.3999999999999</v>
      </c>
      <c r="L89" s="315">
        <f>E89*80</f>
        <v>1938.4</v>
      </c>
      <c r="M89" s="315">
        <f>F89*80</f>
        <v>2035.2</v>
      </c>
      <c r="N89" s="317"/>
      <c r="P89" s="314">
        <f>(I89*26)/12</f>
        <v>3627.8666666666668</v>
      </c>
      <c r="Q89" s="315">
        <f>(J89*26)/12</f>
        <v>3809.8666666666668</v>
      </c>
      <c r="R89" s="315">
        <f>(K89*26)/12</f>
        <v>4000.5333333333328</v>
      </c>
      <c r="S89" s="315">
        <f>(L89*26)/12</f>
        <v>4199.8666666666668</v>
      </c>
      <c r="T89" s="315">
        <f>(M89*26)/12</f>
        <v>4409.6000000000004</v>
      </c>
      <c r="U89" s="317"/>
      <c r="W89" s="314">
        <f>I89*26</f>
        <v>43534.400000000001</v>
      </c>
      <c r="X89" s="315">
        <f>J89*26</f>
        <v>45718.400000000001</v>
      </c>
      <c r="Y89" s="315">
        <f>K89*26</f>
        <v>48006.399999999994</v>
      </c>
      <c r="Z89" s="315">
        <f>L89*26</f>
        <v>50398.400000000001</v>
      </c>
      <c r="AA89" s="315">
        <f>M89*26</f>
        <v>52915.200000000004</v>
      </c>
      <c r="AB89" s="317"/>
    </row>
    <row r="90" spans="1:28" x14ac:dyDescent="0.25">
      <c r="A90" s="318" t="s">
        <v>139</v>
      </c>
      <c r="B90" s="319">
        <v>18.47</v>
      </c>
      <c r="C90" s="321">
        <v>19.399999999999999</v>
      </c>
      <c r="D90" s="321">
        <v>20.38</v>
      </c>
      <c r="E90" s="321">
        <v>21.39</v>
      </c>
      <c r="F90" s="321">
        <v>22.44</v>
      </c>
      <c r="G90" s="322"/>
      <c r="I90" s="314">
        <f>B90*80</f>
        <v>1477.6</v>
      </c>
      <c r="J90" s="315">
        <f>C90*80</f>
        <v>1552</v>
      </c>
      <c r="K90" s="315">
        <f>D90*80</f>
        <v>1630.3999999999999</v>
      </c>
      <c r="L90" s="315">
        <f>E90*80</f>
        <v>1711.2</v>
      </c>
      <c r="M90" s="315">
        <f>F90*80</f>
        <v>1795.2</v>
      </c>
      <c r="N90" s="317"/>
      <c r="P90" s="314">
        <f>(I90*26)/12</f>
        <v>3201.4666666666667</v>
      </c>
      <c r="Q90" s="315">
        <f>(J90*26)/12</f>
        <v>3362.6666666666665</v>
      </c>
      <c r="R90" s="315">
        <f>(K90*26)/12</f>
        <v>3532.5333333333328</v>
      </c>
      <c r="S90" s="315">
        <f>(L90*26)/12</f>
        <v>3707.6000000000004</v>
      </c>
      <c r="T90" s="315">
        <f>(M90*26)/12</f>
        <v>3889.6000000000004</v>
      </c>
      <c r="U90" s="317"/>
      <c r="W90" s="314">
        <f>I90*26</f>
        <v>38417.599999999999</v>
      </c>
      <c r="X90" s="315">
        <f>J90*26</f>
        <v>40352</v>
      </c>
      <c r="Y90" s="315">
        <f>K90*26</f>
        <v>42390.399999999994</v>
      </c>
      <c r="Z90" s="315">
        <f>L90*26</f>
        <v>44491.200000000004</v>
      </c>
      <c r="AA90" s="315">
        <f>M90*26</f>
        <v>46675.200000000004</v>
      </c>
      <c r="AB90" s="317"/>
    </row>
    <row r="91" spans="1:28" ht="14.1" customHeight="1" x14ac:dyDescent="0.25">
      <c r="A91" s="332"/>
      <c r="B91" s="333"/>
      <c r="C91" s="334"/>
      <c r="D91" s="334"/>
      <c r="E91" s="335"/>
      <c r="F91" s="334"/>
      <c r="G91" s="336"/>
      <c r="I91" s="337"/>
      <c r="J91" s="335"/>
      <c r="K91" s="338"/>
      <c r="L91" s="339"/>
      <c r="M91" s="338"/>
      <c r="N91" s="340"/>
      <c r="O91" s="315"/>
      <c r="P91" s="337"/>
      <c r="Q91" s="339"/>
      <c r="R91" s="338"/>
      <c r="S91" s="339"/>
      <c r="T91" s="338"/>
      <c r="U91" s="340"/>
      <c r="W91" s="337"/>
      <c r="X91" s="339"/>
      <c r="Y91" s="338"/>
      <c r="Z91" s="339"/>
      <c r="AA91" s="338"/>
      <c r="AB91" s="340"/>
    </row>
    <row r="92" spans="1:28" ht="14.1" customHeight="1" x14ac:dyDescent="0.25">
      <c r="A92" s="311" t="s">
        <v>280</v>
      </c>
      <c r="B92" s="312"/>
      <c r="G92" s="313"/>
      <c r="I92" s="314"/>
      <c r="K92" s="315"/>
      <c r="L92" s="316"/>
      <c r="M92" s="315"/>
      <c r="N92" s="317"/>
      <c r="O92" s="315"/>
      <c r="P92" s="314"/>
      <c r="Q92" s="316"/>
      <c r="R92" s="315"/>
      <c r="S92" s="316"/>
      <c r="T92" s="315"/>
      <c r="U92" s="317"/>
      <c r="W92" s="314"/>
      <c r="X92" s="316"/>
      <c r="Y92" s="315"/>
      <c r="Z92" s="316"/>
      <c r="AA92" s="315"/>
      <c r="AB92" s="317"/>
    </row>
    <row r="93" spans="1:28" x14ac:dyDescent="0.25">
      <c r="A93" s="341" t="s">
        <v>32</v>
      </c>
      <c r="B93" s="321">
        <f>ROUND(B52*1.02,2)</f>
        <v>16.510000000000002</v>
      </c>
      <c r="C93" s="321">
        <f>ROUND(C52*1.02,2)</f>
        <v>17.329999999999998</v>
      </c>
      <c r="D93" s="321">
        <f t="shared" ref="D93:F93" si="26">ROUND(D52*1.02,2)</f>
        <v>18.2</v>
      </c>
      <c r="E93" s="321">
        <f t="shared" si="26"/>
        <v>19.100000000000001</v>
      </c>
      <c r="F93" s="321">
        <f t="shared" si="26"/>
        <v>20.059999999999999</v>
      </c>
      <c r="G93" s="322"/>
      <c r="I93" s="314">
        <f>B93*80</f>
        <v>1320.8000000000002</v>
      </c>
      <c r="J93" s="315">
        <f>C93*80</f>
        <v>1386.3999999999999</v>
      </c>
      <c r="K93" s="315">
        <f>D93*80</f>
        <v>1456</v>
      </c>
      <c r="L93" s="315">
        <f>E93*80</f>
        <v>1528</v>
      </c>
      <c r="M93" s="315">
        <f>F93*80</f>
        <v>1604.8</v>
      </c>
      <c r="N93" s="317"/>
      <c r="P93" s="314">
        <f>(I93*26)/12</f>
        <v>2861.7333333333336</v>
      </c>
      <c r="Q93" s="315">
        <f>(J93*26)/12</f>
        <v>3003.8666666666663</v>
      </c>
      <c r="R93" s="315">
        <f>(K93*26)/12</f>
        <v>3154.6666666666665</v>
      </c>
      <c r="S93" s="315">
        <f>(L93*26)/12</f>
        <v>3310.6666666666665</v>
      </c>
      <c r="T93" s="315">
        <f>(M93*26)/12</f>
        <v>3477.0666666666662</v>
      </c>
      <c r="U93" s="317"/>
      <c r="W93" s="314">
        <f>I93*26</f>
        <v>34340.800000000003</v>
      </c>
      <c r="X93" s="315">
        <f>J93*26</f>
        <v>36046.399999999994</v>
      </c>
      <c r="Y93" s="315">
        <f>K93*26</f>
        <v>37856</v>
      </c>
      <c r="Z93" s="315">
        <f>L93*26</f>
        <v>39728</v>
      </c>
      <c r="AA93" s="315">
        <f>M93*26</f>
        <v>41724.799999999996</v>
      </c>
      <c r="AB93" s="317"/>
    </row>
    <row r="94" spans="1:28" x14ac:dyDescent="0.25">
      <c r="A94" s="341" t="s">
        <v>33</v>
      </c>
      <c r="B94" s="321">
        <f t="shared" ref="B94:F109" si="27">ROUND(B53*1.02,2)</f>
        <v>18.64</v>
      </c>
      <c r="C94" s="321">
        <f t="shared" si="27"/>
        <v>19.559999999999999</v>
      </c>
      <c r="D94" s="321">
        <f t="shared" si="27"/>
        <v>20.53</v>
      </c>
      <c r="E94" s="321">
        <f t="shared" si="27"/>
        <v>21.55</v>
      </c>
      <c r="F94" s="321">
        <f t="shared" si="27"/>
        <v>22.63</v>
      </c>
      <c r="G94" s="322"/>
      <c r="I94" s="314">
        <f>B94*80</f>
        <v>1491.2</v>
      </c>
      <c r="J94" s="315">
        <f>C94*80</f>
        <v>1564.8</v>
      </c>
      <c r="K94" s="315">
        <f>D94*80</f>
        <v>1642.4</v>
      </c>
      <c r="L94" s="315">
        <f>E94*80</f>
        <v>1724</v>
      </c>
      <c r="M94" s="315">
        <f>F94*80</f>
        <v>1810.3999999999999</v>
      </c>
      <c r="N94" s="317"/>
      <c r="P94" s="314">
        <f>(I94*26)/12</f>
        <v>3230.9333333333338</v>
      </c>
      <c r="Q94" s="315">
        <f>(J94*26)/12</f>
        <v>3390.3999999999996</v>
      </c>
      <c r="R94" s="315">
        <f>(K94*26)/12</f>
        <v>3558.5333333333333</v>
      </c>
      <c r="S94" s="315">
        <f>(L94*26)/12</f>
        <v>3735.3333333333335</v>
      </c>
      <c r="T94" s="315">
        <f>(M94*26)/12</f>
        <v>3922.5333333333328</v>
      </c>
      <c r="U94" s="317"/>
      <c r="W94" s="314">
        <f>I94*26</f>
        <v>38771.200000000004</v>
      </c>
      <c r="X94" s="315">
        <f>J94*26</f>
        <v>40684.799999999996</v>
      </c>
      <c r="Y94" s="315">
        <f>K94*26</f>
        <v>42702.400000000001</v>
      </c>
      <c r="Z94" s="315">
        <f>L94*26</f>
        <v>44824</v>
      </c>
      <c r="AA94" s="315">
        <f>M94*26</f>
        <v>47070.399999999994</v>
      </c>
      <c r="AB94" s="317"/>
    </row>
    <row r="95" spans="1:28" x14ac:dyDescent="0.25">
      <c r="A95" s="341" t="s">
        <v>41</v>
      </c>
      <c r="B95" s="321">
        <f t="shared" si="27"/>
        <v>26.16</v>
      </c>
      <c r="C95" s="321">
        <f t="shared" si="27"/>
        <v>27.46</v>
      </c>
      <c r="D95" s="321">
        <f t="shared" si="27"/>
        <v>28.84</v>
      </c>
      <c r="E95" s="321">
        <f t="shared" si="27"/>
        <v>30.28</v>
      </c>
      <c r="F95" s="321">
        <f t="shared" si="27"/>
        <v>31.8</v>
      </c>
      <c r="G95" s="322"/>
      <c r="I95" s="314">
        <f>B95*80</f>
        <v>2092.8000000000002</v>
      </c>
      <c r="J95" s="315">
        <f>C95*80</f>
        <v>2196.8000000000002</v>
      </c>
      <c r="K95" s="315">
        <f>D95*80</f>
        <v>2307.1999999999998</v>
      </c>
      <c r="L95" s="315">
        <f>E95*80</f>
        <v>2422.4</v>
      </c>
      <c r="M95" s="315">
        <f>F95*80</f>
        <v>2544</v>
      </c>
      <c r="N95" s="317"/>
      <c r="P95" s="314">
        <f>(I95*26)/12</f>
        <v>4534.4000000000005</v>
      </c>
      <c r="Q95" s="315">
        <f>(J95*26)/12</f>
        <v>4759.7333333333336</v>
      </c>
      <c r="R95" s="315">
        <f>(K95*26)/12</f>
        <v>4998.9333333333334</v>
      </c>
      <c r="S95" s="315">
        <f>(L95*26)/12</f>
        <v>5248.5333333333338</v>
      </c>
      <c r="T95" s="315">
        <f>(M95*26)/12</f>
        <v>5512</v>
      </c>
      <c r="U95" s="317"/>
      <c r="W95" s="314">
        <f>I95*26</f>
        <v>54412.800000000003</v>
      </c>
      <c r="X95" s="315">
        <f>J95*26</f>
        <v>57116.800000000003</v>
      </c>
      <c r="Y95" s="315">
        <f>K95*26</f>
        <v>59987.199999999997</v>
      </c>
      <c r="Z95" s="315">
        <f>L95*26</f>
        <v>62982.400000000001</v>
      </c>
      <c r="AA95" s="315">
        <f>M95*26</f>
        <v>66144</v>
      </c>
      <c r="AB95" s="317"/>
    </row>
    <row r="96" spans="1:28" x14ac:dyDescent="0.25">
      <c r="A96" s="341" t="s">
        <v>233</v>
      </c>
      <c r="B96" s="321">
        <f t="shared" si="27"/>
        <v>26.36</v>
      </c>
      <c r="C96" s="321">
        <f t="shared" si="27"/>
        <v>27.66</v>
      </c>
      <c r="D96" s="321">
        <f t="shared" si="27"/>
        <v>29.06</v>
      </c>
      <c r="E96" s="321">
        <f t="shared" si="27"/>
        <v>30.51</v>
      </c>
      <c r="F96" s="321">
        <f t="shared" si="27"/>
        <v>32.03</v>
      </c>
      <c r="G96" s="322"/>
      <c r="I96" s="314">
        <f>B96*80</f>
        <v>2108.8000000000002</v>
      </c>
      <c r="J96" s="315">
        <f>C96*80</f>
        <v>2212.8000000000002</v>
      </c>
      <c r="K96" s="315">
        <f>D96*80</f>
        <v>2324.7999999999997</v>
      </c>
      <c r="L96" s="315">
        <f>E96*80</f>
        <v>2440.8000000000002</v>
      </c>
      <c r="M96" s="315">
        <f>F96*80</f>
        <v>2562.4</v>
      </c>
      <c r="N96" s="317"/>
      <c r="P96" s="314">
        <f>(I96*26)/12</f>
        <v>4569.0666666666666</v>
      </c>
      <c r="Q96" s="315">
        <f>(J96*26)/12</f>
        <v>4794.4000000000005</v>
      </c>
      <c r="R96" s="315">
        <f>(K96*26)/12</f>
        <v>5037.0666666666666</v>
      </c>
      <c r="S96" s="315">
        <f>(L96*26)/12</f>
        <v>5288.4000000000005</v>
      </c>
      <c r="T96" s="315">
        <f>(M96*26)/12</f>
        <v>5551.8666666666677</v>
      </c>
      <c r="U96" s="317"/>
      <c r="W96" s="314">
        <f>I96*26</f>
        <v>54828.800000000003</v>
      </c>
      <c r="X96" s="315">
        <f>J96*26</f>
        <v>57532.800000000003</v>
      </c>
      <c r="Y96" s="315">
        <f>K96*26</f>
        <v>60444.799999999996</v>
      </c>
      <c r="Z96" s="315">
        <f>L96*26</f>
        <v>63460.800000000003</v>
      </c>
      <c r="AA96" s="315">
        <f>M96*26</f>
        <v>66622.400000000009</v>
      </c>
      <c r="AB96" s="317"/>
    </row>
    <row r="97" spans="1:28" x14ac:dyDescent="0.25">
      <c r="A97" s="341" t="s">
        <v>36</v>
      </c>
      <c r="B97" s="321">
        <f t="shared" si="27"/>
        <v>23.97</v>
      </c>
      <c r="C97" s="321">
        <f t="shared" si="27"/>
        <v>25.17</v>
      </c>
      <c r="D97" s="321">
        <f t="shared" si="27"/>
        <v>26.45</v>
      </c>
      <c r="E97" s="321">
        <f t="shared" si="27"/>
        <v>27.75</v>
      </c>
      <c r="F97" s="321">
        <f t="shared" si="27"/>
        <v>29.15</v>
      </c>
      <c r="G97" s="322"/>
      <c r="I97" s="314">
        <f>B97*80</f>
        <v>1917.6</v>
      </c>
      <c r="J97" s="315">
        <f>C97*80</f>
        <v>2013.6000000000001</v>
      </c>
      <c r="K97" s="315">
        <f>D97*80</f>
        <v>2116</v>
      </c>
      <c r="L97" s="315">
        <f>E97*80</f>
        <v>2220</v>
      </c>
      <c r="M97" s="315">
        <f>F97*80</f>
        <v>2332</v>
      </c>
      <c r="N97" s="317"/>
      <c r="P97" s="314">
        <f>(I97*26)/12</f>
        <v>4154.8</v>
      </c>
      <c r="Q97" s="315">
        <f>(J97*26)/12</f>
        <v>4362.8</v>
      </c>
      <c r="R97" s="315">
        <f>(K97*26)/12</f>
        <v>4584.666666666667</v>
      </c>
      <c r="S97" s="315">
        <f>(L97*26)/12</f>
        <v>4810</v>
      </c>
      <c r="T97" s="315">
        <f>(M97*26)/12</f>
        <v>5052.666666666667</v>
      </c>
      <c r="U97" s="317"/>
      <c r="W97" s="314">
        <f>I97*26</f>
        <v>49857.599999999999</v>
      </c>
      <c r="X97" s="315">
        <f>J97*26</f>
        <v>52353.600000000006</v>
      </c>
      <c r="Y97" s="315">
        <f>K97*26</f>
        <v>55016</v>
      </c>
      <c r="Z97" s="315">
        <f>L97*26</f>
        <v>57720</v>
      </c>
      <c r="AA97" s="315">
        <f>M97*26</f>
        <v>60632</v>
      </c>
      <c r="AB97" s="317"/>
    </row>
    <row r="98" spans="1:28" x14ac:dyDescent="0.25">
      <c r="A98" s="341" t="s">
        <v>43</v>
      </c>
      <c r="B98" s="321">
        <f t="shared" si="27"/>
        <v>19.88</v>
      </c>
      <c r="C98" s="321">
        <f t="shared" si="27"/>
        <v>20.89</v>
      </c>
      <c r="D98" s="321">
        <f t="shared" si="27"/>
        <v>21.94</v>
      </c>
      <c r="E98" s="321">
        <f t="shared" si="27"/>
        <v>23.03</v>
      </c>
      <c r="F98" s="321">
        <f t="shared" si="27"/>
        <v>24.17</v>
      </c>
      <c r="G98" s="322"/>
      <c r="I98" s="314">
        <f>B98*80</f>
        <v>1590.3999999999999</v>
      </c>
      <c r="J98" s="315">
        <f>C98*80</f>
        <v>1671.2</v>
      </c>
      <c r="K98" s="315">
        <f>D98*80</f>
        <v>1755.2</v>
      </c>
      <c r="L98" s="315">
        <f>E98*80</f>
        <v>1842.4</v>
      </c>
      <c r="M98" s="315">
        <f>F98*80</f>
        <v>1933.6000000000001</v>
      </c>
      <c r="N98" s="317"/>
      <c r="P98" s="314">
        <f>(I98*26)/12</f>
        <v>3445.8666666666663</v>
      </c>
      <c r="Q98" s="315">
        <f>(J98*26)/12</f>
        <v>3620.9333333333338</v>
      </c>
      <c r="R98" s="315">
        <f>(K98*26)/12</f>
        <v>3802.9333333333338</v>
      </c>
      <c r="S98" s="315">
        <f>(L98*26)/12</f>
        <v>3991.8666666666668</v>
      </c>
      <c r="T98" s="315">
        <f>(M98*26)/12</f>
        <v>4189.4666666666672</v>
      </c>
      <c r="U98" s="317"/>
      <c r="W98" s="314">
        <f>I98*26</f>
        <v>41350.399999999994</v>
      </c>
      <c r="X98" s="315">
        <f>J98*26</f>
        <v>43451.200000000004</v>
      </c>
      <c r="Y98" s="315">
        <f>K98*26</f>
        <v>45635.200000000004</v>
      </c>
      <c r="Z98" s="315">
        <f>L98*26</f>
        <v>47902.400000000001</v>
      </c>
      <c r="AA98" s="315">
        <f>M98*26</f>
        <v>50273.600000000006</v>
      </c>
      <c r="AB98" s="317"/>
    </row>
    <row r="99" spans="1:28" x14ac:dyDescent="0.25">
      <c r="A99" s="341" t="s">
        <v>264</v>
      </c>
      <c r="B99" s="321">
        <f t="shared" si="27"/>
        <v>15.61</v>
      </c>
      <c r="C99" s="321">
        <f t="shared" si="27"/>
        <v>16.39</v>
      </c>
      <c r="D99" s="321">
        <f t="shared" si="27"/>
        <v>17.21</v>
      </c>
      <c r="E99" s="321">
        <f t="shared" si="27"/>
        <v>18.059999999999999</v>
      </c>
      <c r="F99" s="321">
        <f t="shared" si="27"/>
        <v>18.96</v>
      </c>
      <c r="G99" s="322"/>
      <c r="I99" s="314">
        <f>B99*80</f>
        <v>1248.8</v>
      </c>
      <c r="J99" s="315">
        <f>C99*80</f>
        <v>1311.2</v>
      </c>
      <c r="K99" s="315">
        <f>D99*80</f>
        <v>1376.8000000000002</v>
      </c>
      <c r="L99" s="315">
        <f>E99*80</f>
        <v>1444.8</v>
      </c>
      <c r="M99" s="315">
        <f>F99*80</f>
        <v>1516.8000000000002</v>
      </c>
      <c r="N99" s="317"/>
      <c r="P99" s="314">
        <f>(I99*26)/12</f>
        <v>2705.7333333333331</v>
      </c>
      <c r="Q99" s="315">
        <f>(J99*26)/12</f>
        <v>2840.9333333333338</v>
      </c>
      <c r="R99" s="315">
        <f>(K99*26)/12</f>
        <v>2983.0666666666671</v>
      </c>
      <c r="S99" s="315">
        <f>(L99*26)/12</f>
        <v>3130.3999999999996</v>
      </c>
      <c r="T99" s="315">
        <f>(M99*26)/12</f>
        <v>3286.4</v>
      </c>
      <c r="U99" s="317"/>
      <c r="W99" s="314">
        <f>I99*26</f>
        <v>32468.799999999999</v>
      </c>
      <c r="X99" s="315">
        <f>J99*26</f>
        <v>34091.200000000004</v>
      </c>
      <c r="Y99" s="315">
        <f>K99*26</f>
        <v>35796.800000000003</v>
      </c>
      <c r="Z99" s="315">
        <f>L99*26</f>
        <v>37564.799999999996</v>
      </c>
      <c r="AA99" s="315">
        <f>M99*26</f>
        <v>39436.800000000003</v>
      </c>
      <c r="AB99" s="317"/>
    </row>
    <row r="100" spans="1:28" x14ac:dyDescent="0.25">
      <c r="A100" s="341" t="s">
        <v>45</v>
      </c>
      <c r="B100" s="321">
        <f t="shared" si="27"/>
        <v>20.53</v>
      </c>
      <c r="C100" s="321">
        <f t="shared" si="27"/>
        <v>21.55</v>
      </c>
      <c r="D100" s="321">
        <f t="shared" si="27"/>
        <v>22.63</v>
      </c>
      <c r="E100" s="321">
        <f t="shared" si="27"/>
        <v>23.78</v>
      </c>
      <c r="F100" s="321">
        <f t="shared" si="27"/>
        <v>24.95</v>
      </c>
      <c r="G100" s="322"/>
      <c r="I100" s="314">
        <f>B100*80</f>
        <v>1642.4</v>
      </c>
      <c r="J100" s="315">
        <f>C100*80</f>
        <v>1724</v>
      </c>
      <c r="K100" s="315">
        <f>D100*80</f>
        <v>1810.3999999999999</v>
      </c>
      <c r="L100" s="315">
        <f>E100*80</f>
        <v>1902.4</v>
      </c>
      <c r="M100" s="315">
        <f>F100*80</f>
        <v>1996</v>
      </c>
      <c r="N100" s="317"/>
      <c r="P100" s="314">
        <f>(I100*26)/12</f>
        <v>3558.5333333333333</v>
      </c>
      <c r="Q100" s="315">
        <f>(J100*26)/12</f>
        <v>3735.3333333333335</v>
      </c>
      <c r="R100" s="315">
        <f>(K100*26)/12</f>
        <v>3922.5333333333328</v>
      </c>
      <c r="S100" s="315">
        <f>(L100*26)/12</f>
        <v>4121.8666666666668</v>
      </c>
      <c r="T100" s="315">
        <f>(M100*26)/12</f>
        <v>4324.666666666667</v>
      </c>
      <c r="U100" s="317"/>
      <c r="W100" s="314">
        <f>I100*26</f>
        <v>42702.400000000001</v>
      </c>
      <c r="X100" s="315">
        <f>J100*26</f>
        <v>44824</v>
      </c>
      <c r="Y100" s="315">
        <f>K100*26</f>
        <v>47070.399999999994</v>
      </c>
      <c r="Z100" s="315">
        <f>L100*26</f>
        <v>49462.400000000001</v>
      </c>
      <c r="AA100" s="315">
        <f>M100*26</f>
        <v>51896</v>
      </c>
      <c r="AB100" s="317"/>
    </row>
    <row r="101" spans="1:28" x14ac:dyDescent="0.25">
      <c r="A101" s="341" t="s">
        <v>13</v>
      </c>
      <c r="B101" s="321">
        <f t="shared" si="27"/>
        <v>33.799999999999997</v>
      </c>
      <c r="C101" s="321">
        <f t="shared" si="27"/>
        <v>35.56</v>
      </c>
      <c r="D101" s="321">
        <f t="shared" si="27"/>
        <v>37.32</v>
      </c>
      <c r="E101" s="321">
        <f t="shared" si="27"/>
        <v>39.08</v>
      </c>
      <c r="F101" s="321">
        <f t="shared" si="27"/>
        <v>40.82</v>
      </c>
      <c r="G101" s="322"/>
      <c r="I101" s="314">
        <f>B101*80</f>
        <v>2704</v>
      </c>
      <c r="J101" s="315">
        <f>C101*80</f>
        <v>2844.8</v>
      </c>
      <c r="K101" s="315">
        <f>D101*80</f>
        <v>2985.6</v>
      </c>
      <c r="L101" s="315">
        <f>E101*80</f>
        <v>3126.3999999999996</v>
      </c>
      <c r="M101" s="315">
        <f>F101*80</f>
        <v>3265.6</v>
      </c>
      <c r="N101" s="317"/>
      <c r="P101" s="314">
        <f>(I101*26)/12</f>
        <v>5858.666666666667</v>
      </c>
      <c r="Q101" s="315">
        <f>(J101*26)/12</f>
        <v>6163.7333333333336</v>
      </c>
      <c r="R101" s="315">
        <f>(K101*26)/12</f>
        <v>6468.7999999999993</v>
      </c>
      <c r="S101" s="315">
        <f>(L101*26)/12</f>
        <v>6773.8666666666659</v>
      </c>
      <c r="T101" s="315">
        <f>(M101*26)/12</f>
        <v>7075.4666666666662</v>
      </c>
      <c r="U101" s="317"/>
      <c r="W101" s="314">
        <f>I101*26</f>
        <v>70304</v>
      </c>
      <c r="X101" s="315">
        <f>J101*26</f>
        <v>73964.800000000003</v>
      </c>
      <c r="Y101" s="315">
        <f>K101*26</f>
        <v>77625.599999999991</v>
      </c>
      <c r="Z101" s="315">
        <f>L101*26</f>
        <v>81286.399999999994</v>
      </c>
      <c r="AA101" s="315">
        <f>M101*26</f>
        <v>84905.599999999991</v>
      </c>
      <c r="AB101" s="317"/>
    </row>
    <row r="102" spans="1:28" x14ac:dyDescent="0.25">
      <c r="A102" s="341" t="s">
        <v>245</v>
      </c>
      <c r="B102" s="321">
        <f t="shared" si="27"/>
        <v>26.38</v>
      </c>
      <c r="C102" s="321">
        <f t="shared" si="27"/>
        <v>27.68</v>
      </c>
      <c r="D102" s="321">
        <f t="shared" si="27"/>
        <v>29.09</v>
      </c>
      <c r="E102" s="321">
        <f t="shared" si="27"/>
        <v>30.54</v>
      </c>
      <c r="F102" s="321">
        <f t="shared" si="27"/>
        <v>32.07</v>
      </c>
      <c r="G102" s="322"/>
      <c r="I102" s="314">
        <f>B102*80</f>
        <v>2110.4</v>
      </c>
      <c r="J102" s="315">
        <f>C102*80</f>
        <v>2214.4</v>
      </c>
      <c r="K102" s="315">
        <f>D102*80</f>
        <v>2327.1999999999998</v>
      </c>
      <c r="L102" s="315">
        <f>E102*80</f>
        <v>2443.1999999999998</v>
      </c>
      <c r="M102" s="315">
        <f>F102*80</f>
        <v>2565.6</v>
      </c>
      <c r="N102" s="317"/>
      <c r="P102" s="314">
        <f>(I102*26)/12</f>
        <v>4572.5333333333338</v>
      </c>
      <c r="Q102" s="315">
        <f>(J102*26)/12</f>
        <v>4797.8666666666668</v>
      </c>
      <c r="R102" s="315">
        <f>(K102*26)/12</f>
        <v>5042.2666666666664</v>
      </c>
      <c r="S102" s="315">
        <f>(L102*26)/12</f>
        <v>5293.5999999999995</v>
      </c>
      <c r="T102" s="315">
        <f>(M102*26)/12</f>
        <v>5558.7999999999993</v>
      </c>
      <c r="U102" s="317"/>
      <c r="W102" s="314">
        <f>I102*26</f>
        <v>54870.400000000001</v>
      </c>
      <c r="X102" s="315">
        <f>J102*26</f>
        <v>57574.400000000001</v>
      </c>
      <c r="Y102" s="315">
        <f>K102*26</f>
        <v>60507.199999999997</v>
      </c>
      <c r="Z102" s="315">
        <f>L102*26</f>
        <v>63523.199999999997</v>
      </c>
      <c r="AA102" s="315">
        <f>M102*26</f>
        <v>66705.599999999991</v>
      </c>
      <c r="AB102" s="317"/>
    </row>
    <row r="103" spans="1:28" x14ac:dyDescent="0.25">
      <c r="A103" s="341" t="s">
        <v>266</v>
      </c>
      <c r="B103" s="321">
        <f t="shared" si="27"/>
        <v>30.33</v>
      </c>
      <c r="C103" s="321">
        <f t="shared" si="27"/>
        <v>31.84</v>
      </c>
      <c r="D103" s="321">
        <f t="shared" si="27"/>
        <v>33.450000000000003</v>
      </c>
      <c r="E103" s="321">
        <f t="shared" si="27"/>
        <v>35.119999999999997</v>
      </c>
      <c r="F103" s="321">
        <f t="shared" si="27"/>
        <v>36.86</v>
      </c>
      <c r="G103" s="322"/>
      <c r="I103" s="314">
        <f>B103*80</f>
        <v>2426.3999999999996</v>
      </c>
      <c r="J103" s="315">
        <f>C103*80</f>
        <v>2547.1999999999998</v>
      </c>
      <c r="K103" s="315">
        <f>D103*80</f>
        <v>2676</v>
      </c>
      <c r="L103" s="315">
        <f>E103*80</f>
        <v>2809.6</v>
      </c>
      <c r="M103" s="315">
        <f>F103*80</f>
        <v>2948.8</v>
      </c>
      <c r="N103" s="317"/>
      <c r="P103" s="314">
        <f>(I103*26)/12</f>
        <v>5257.2</v>
      </c>
      <c r="Q103" s="315">
        <f>(J103*26)/12</f>
        <v>5518.9333333333334</v>
      </c>
      <c r="R103" s="315">
        <f>(K103*26)/12</f>
        <v>5798</v>
      </c>
      <c r="S103" s="315">
        <f>(L103*26)/12</f>
        <v>6087.4666666666662</v>
      </c>
      <c r="T103" s="315">
        <f>(M103*26)/12</f>
        <v>6389.0666666666666</v>
      </c>
      <c r="U103" s="317"/>
      <c r="W103" s="314">
        <f>I103*26</f>
        <v>63086.399999999994</v>
      </c>
      <c r="X103" s="315">
        <f>J103*26</f>
        <v>66227.199999999997</v>
      </c>
      <c r="Y103" s="315">
        <f>K103*26</f>
        <v>69576</v>
      </c>
      <c r="Z103" s="315">
        <f>L103*26</f>
        <v>73049.599999999991</v>
      </c>
      <c r="AA103" s="315">
        <f>M103*26</f>
        <v>76668.800000000003</v>
      </c>
      <c r="AB103" s="317"/>
    </row>
    <row r="104" spans="1:28" x14ac:dyDescent="0.25">
      <c r="A104" s="341" t="s">
        <v>242</v>
      </c>
      <c r="B104" s="321">
        <f t="shared" si="27"/>
        <v>20.18</v>
      </c>
      <c r="C104" s="321">
        <f t="shared" si="27"/>
        <v>21.19</v>
      </c>
      <c r="D104" s="321">
        <f t="shared" si="27"/>
        <v>22.25</v>
      </c>
      <c r="E104" s="321">
        <f t="shared" si="27"/>
        <v>23.35</v>
      </c>
      <c r="F104" s="321">
        <f t="shared" si="27"/>
        <v>24.52</v>
      </c>
      <c r="G104" s="322"/>
      <c r="I104" s="314">
        <f>B104*80</f>
        <v>1614.4</v>
      </c>
      <c r="J104" s="315">
        <f>C104*80</f>
        <v>1695.2</v>
      </c>
      <c r="K104" s="315">
        <f>D104*80</f>
        <v>1780</v>
      </c>
      <c r="L104" s="315">
        <f>E104*80</f>
        <v>1868</v>
      </c>
      <c r="M104" s="315">
        <f>F104*80</f>
        <v>1961.6</v>
      </c>
      <c r="N104" s="317"/>
      <c r="P104" s="314">
        <f>(I104*26)/12</f>
        <v>3497.8666666666668</v>
      </c>
      <c r="Q104" s="315">
        <f>(J104*26)/12</f>
        <v>3672.9333333333338</v>
      </c>
      <c r="R104" s="315">
        <f>(K104*26)/12</f>
        <v>3856.6666666666665</v>
      </c>
      <c r="S104" s="315">
        <f>(L104*26)/12</f>
        <v>4047.3333333333335</v>
      </c>
      <c r="T104" s="315">
        <f>(M104*26)/12</f>
        <v>4250.1333333333332</v>
      </c>
      <c r="U104" s="317"/>
      <c r="W104" s="314">
        <f>I104*26</f>
        <v>41974.400000000001</v>
      </c>
      <c r="X104" s="315">
        <f>J104*26</f>
        <v>44075.200000000004</v>
      </c>
      <c r="Y104" s="315">
        <f>K104*26</f>
        <v>46280</v>
      </c>
      <c r="Z104" s="315">
        <f>L104*26</f>
        <v>48568</v>
      </c>
      <c r="AA104" s="315">
        <f>M104*26</f>
        <v>51001.599999999999</v>
      </c>
      <c r="AB104" s="317"/>
    </row>
    <row r="105" spans="1:28" x14ac:dyDescent="0.25">
      <c r="A105" s="341" t="s">
        <v>263</v>
      </c>
      <c r="B105" s="321">
        <f t="shared" si="27"/>
        <v>22.2</v>
      </c>
      <c r="C105" s="321">
        <f t="shared" si="27"/>
        <v>23.31</v>
      </c>
      <c r="D105" s="321">
        <f t="shared" si="27"/>
        <v>24.47</v>
      </c>
      <c r="E105" s="321">
        <f t="shared" si="27"/>
        <v>25.67</v>
      </c>
      <c r="F105" s="321">
        <f t="shared" si="27"/>
        <v>26.97</v>
      </c>
      <c r="G105" s="322"/>
      <c r="I105" s="314">
        <f>B105*80</f>
        <v>1776</v>
      </c>
      <c r="J105" s="315">
        <f>C105*80</f>
        <v>1864.8</v>
      </c>
      <c r="K105" s="315">
        <f>D105*80</f>
        <v>1957.6</v>
      </c>
      <c r="L105" s="315">
        <f>E105*80</f>
        <v>2053.6000000000004</v>
      </c>
      <c r="M105" s="315">
        <f>F105*80</f>
        <v>2157.6</v>
      </c>
      <c r="N105" s="317"/>
      <c r="P105" s="314">
        <f>(I105*26)/12</f>
        <v>3848</v>
      </c>
      <c r="Q105" s="315">
        <f>(J105*26)/12</f>
        <v>4040.3999999999996</v>
      </c>
      <c r="R105" s="315">
        <f>(K105*26)/12</f>
        <v>4241.4666666666662</v>
      </c>
      <c r="S105" s="315">
        <f>(L105*26)/12</f>
        <v>4449.4666666666672</v>
      </c>
      <c r="T105" s="315">
        <f>(M105*26)/12</f>
        <v>4674.8</v>
      </c>
      <c r="U105" s="317"/>
      <c r="W105" s="314">
        <f>I105*26</f>
        <v>46176</v>
      </c>
      <c r="X105" s="315">
        <f>J105*26</f>
        <v>48484.799999999996</v>
      </c>
      <c r="Y105" s="315">
        <f>K105*26</f>
        <v>50897.599999999999</v>
      </c>
      <c r="Z105" s="315">
        <f>L105*26</f>
        <v>53393.600000000006</v>
      </c>
      <c r="AA105" s="315">
        <f>M105*26</f>
        <v>56097.599999999999</v>
      </c>
      <c r="AB105" s="317"/>
    </row>
    <row r="106" spans="1:28" x14ac:dyDescent="0.25">
      <c r="A106" s="341" t="s">
        <v>39</v>
      </c>
      <c r="B106" s="321">
        <f t="shared" si="27"/>
        <v>24.25</v>
      </c>
      <c r="C106" s="321">
        <f t="shared" si="27"/>
        <v>25.45</v>
      </c>
      <c r="D106" s="321">
        <f t="shared" si="27"/>
        <v>26.72</v>
      </c>
      <c r="E106" s="321">
        <f t="shared" si="27"/>
        <v>28.07</v>
      </c>
      <c r="F106" s="321">
        <f t="shared" si="27"/>
        <v>29.47</v>
      </c>
      <c r="G106" s="322"/>
      <c r="I106" s="314">
        <f>B106*80</f>
        <v>1940</v>
      </c>
      <c r="J106" s="315">
        <f>C106*80</f>
        <v>2036</v>
      </c>
      <c r="K106" s="315">
        <f>D106*80</f>
        <v>2137.6</v>
      </c>
      <c r="L106" s="315">
        <f>E106*80</f>
        <v>2245.6</v>
      </c>
      <c r="M106" s="315">
        <f>F106*80</f>
        <v>2357.6</v>
      </c>
      <c r="N106" s="317"/>
      <c r="P106" s="314">
        <f>(I106*26)/12</f>
        <v>4203.333333333333</v>
      </c>
      <c r="Q106" s="315">
        <f>(J106*26)/12</f>
        <v>4411.333333333333</v>
      </c>
      <c r="R106" s="315">
        <f>(K106*26)/12</f>
        <v>4631.4666666666662</v>
      </c>
      <c r="S106" s="315">
        <f>(L106*26)/12</f>
        <v>4865.4666666666662</v>
      </c>
      <c r="T106" s="315">
        <f>(M106*26)/12</f>
        <v>5108.1333333333332</v>
      </c>
      <c r="U106" s="317"/>
      <c r="W106" s="314">
        <f>I106*26</f>
        <v>50440</v>
      </c>
      <c r="X106" s="315">
        <f>J106*26</f>
        <v>52936</v>
      </c>
      <c r="Y106" s="315">
        <f>K106*26</f>
        <v>55577.599999999999</v>
      </c>
      <c r="Z106" s="315">
        <f>L106*26</f>
        <v>58385.599999999999</v>
      </c>
      <c r="AA106" s="315">
        <f>M106*26</f>
        <v>61297.599999999999</v>
      </c>
      <c r="AB106" s="317"/>
    </row>
    <row r="107" spans="1:28" x14ac:dyDescent="0.25">
      <c r="A107" s="341" t="s">
        <v>40</v>
      </c>
      <c r="B107" s="321">
        <f t="shared" si="27"/>
        <v>26.64</v>
      </c>
      <c r="C107" s="321">
        <f t="shared" si="27"/>
        <v>27.99</v>
      </c>
      <c r="D107" s="321">
        <f t="shared" si="27"/>
        <v>29.4</v>
      </c>
      <c r="E107" s="321">
        <f t="shared" si="27"/>
        <v>30.84</v>
      </c>
      <c r="F107" s="321">
        <f t="shared" si="27"/>
        <v>32.4</v>
      </c>
      <c r="G107" s="322"/>
      <c r="I107" s="314">
        <f>B107*80</f>
        <v>2131.1999999999998</v>
      </c>
      <c r="J107" s="315">
        <f>C107*80</f>
        <v>2239.1999999999998</v>
      </c>
      <c r="K107" s="315">
        <f>D107*80</f>
        <v>2352</v>
      </c>
      <c r="L107" s="315">
        <f>E107*80</f>
        <v>2467.1999999999998</v>
      </c>
      <c r="M107" s="315">
        <f>F107*80</f>
        <v>2592</v>
      </c>
      <c r="N107" s="317"/>
      <c r="P107" s="314">
        <f>(I107*26)/12</f>
        <v>4617.5999999999995</v>
      </c>
      <c r="Q107" s="315">
        <f>(J107*26)/12</f>
        <v>4851.5999999999995</v>
      </c>
      <c r="R107" s="315">
        <f>(K107*26)/12</f>
        <v>5096</v>
      </c>
      <c r="S107" s="315">
        <f>(L107*26)/12</f>
        <v>5345.5999999999995</v>
      </c>
      <c r="T107" s="315">
        <f>(M107*26)/12</f>
        <v>5616</v>
      </c>
      <c r="U107" s="317"/>
      <c r="W107" s="314">
        <f>I107*26</f>
        <v>55411.199999999997</v>
      </c>
      <c r="X107" s="315">
        <f>J107*26</f>
        <v>58219.199999999997</v>
      </c>
      <c r="Y107" s="315">
        <f>K107*26</f>
        <v>61152</v>
      </c>
      <c r="Z107" s="315">
        <f>L107*26</f>
        <v>64147.199999999997</v>
      </c>
      <c r="AA107" s="315">
        <f>M107*26</f>
        <v>67392</v>
      </c>
      <c r="AB107" s="317"/>
    </row>
    <row r="108" spans="1:28" x14ac:dyDescent="0.25">
      <c r="A108" s="341" t="s">
        <v>38</v>
      </c>
      <c r="B108" s="321">
        <f t="shared" si="27"/>
        <v>23.97</v>
      </c>
      <c r="C108" s="321">
        <f t="shared" si="27"/>
        <v>25.17</v>
      </c>
      <c r="D108" s="321">
        <f t="shared" si="27"/>
        <v>26.45</v>
      </c>
      <c r="E108" s="321">
        <f t="shared" si="27"/>
        <v>27.75</v>
      </c>
      <c r="F108" s="321">
        <f t="shared" si="27"/>
        <v>29.15</v>
      </c>
      <c r="G108" s="322"/>
      <c r="I108" s="314">
        <f>B108*80</f>
        <v>1917.6</v>
      </c>
      <c r="J108" s="315">
        <f>C108*80</f>
        <v>2013.6000000000001</v>
      </c>
      <c r="K108" s="315">
        <f>D108*80</f>
        <v>2116</v>
      </c>
      <c r="L108" s="315">
        <f>E108*80</f>
        <v>2220</v>
      </c>
      <c r="M108" s="315">
        <f>F108*80</f>
        <v>2332</v>
      </c>
      <c r="N108" s="317"/>
      <c r="P108" s="314">
        <f>(I108*26)/12</f>
        <v>4154.8</v>
      </c>
      <c r="Q108" s="315">
        <f>(J108*26)/12</f>
        <v>4362.8</v>
      </c>
      <c r="R108" s="315">
        <f>(K108*26)/12</f>
        <v>4584.666666666667</v>
      </c>
      <c r="S108" s="315">
        <f>(L108*26)/12</f>
        <v>4810</v>
      </c>
      <c r="T108" s="315">
        <f>(M108*26)/12</f>
        <v>5052.666666666667</v>
      </c>
      <c r="U108" s="317"/>
      <c r="W108" s="314">
        <f>I108*26</f>
        <v>49857.599999999999</v>
      </c>
      <c r="X108" s="315">
        <f>J108*26</f>
        <v>52353.600000000006</v>
      </c>
      <c r="Y108" s="315">
        <f>K108*26</f>
        <v>55016</v>
      </c>
      <c r="Z108" s="315">
        <f>L108*26</f>
        <v>57720</v>
      </c>
      <c r="AA108" s="315">
        <f>M108*26</f>
        <v>60632</v>
      </c>
      <c r="AB108" s="317"/>
    </row>
    <row r="109" spans="1:28" x14ac:dyDescent="0.25">
      <c r="A109" s="341" t="s">
        <v>273</v>
      </c>
      <c r="B109" s="321">
        <f t="shared" si="27"/>
        <v>34.51</v>
      </c>
      <c r="C109" s="321">
        <f t="shared" si="27"/>
        <v>36.24</v>
      </c>
      <c r="D109" s="321">
        <f t="shared" si="27"/>
        <v>38.049999999999997</v>
      </c>
      <c r="E109" s="321">
        <f t="shared" si="27"/>
        <v>39.950000000000003</v>
      </c>
      <c r="F109" s="321">
        <f t="shared" si="27"/>
        <v>41.95</v>
      </c>
      <c r="G109" s="322"/>
      <c r="I109" s="314">
        <f>B109*80</f>
        <v>2760.7999999999997</v>
      </c>
      <c r="J109" s="315">
        <f>C109*80</f>
        <v>2899.2000000000003</v>
      </c>
      <c r="K109" s="315">
        <f>D109*80</f>
        <v>3044</v>
      </c>
      <c r="L109" s="315">
        <f>E109*80</f>
        <v>3196</v>
      </c>
      <c r="M109" s="315">
        <f>F109*80</f>
        <v>3356</v>
      </c>
      <c r="N109" s="317"/>
      <c r="P109" s="314">
        <f>(I109*26)/12</f>
        <v>5981.7333333333327</v>
      </c>
      <c r="Q109" s="315">
        <f>(J109*26)/12</f>
        <v>6281.6000000000013</v>
      </c>
      <c r="R109" s="315">
        <f>(K109*26)/12</f>
        <v>6595.333333333333</v>
      </c>
      <c r="S109" s="315">
        <f>(L109*26)/12</f>
        <v>6924.666666666667</v>
      </c>
      <c r="T109" s="315">
        <f>(M109*26)/12</f>
        <v>7271.333333333333</v>
      </c>
      <c r="U109" s="317"/>
      <c r="W109" s="314">
        <f>I109*26</f>
        <v>71780.799999999988</v>
      </c>
      <c r="X109" s="315">
        <f>J109*26</f>
        <v>75379.200000000012</v>
      </c>
      <c r="Y109" s="315">
        <f>K109*26</f>
        <v>79144</v>
      </c>
      <c r="Z109" s="315">
        <f>L109*26</f>
        <v>83096</v>
      </c>
      <c r="AA109" s="315">
        <f>M109*26</f>
        <v>87256</v>
      </c>
      <c r="AB109" s="317"/>
    </row>
    <row r="110" spans="1:28" x14ac:dyDescent="0.25">
      <c r="A110" s="341" t="s">
        <v>47</v>
      </c>
      <c r="B110" s="321">
        <f t="shared" ref="B110:F125" si="28">ROUND(B69*1.02,2)</f>
        <v>24.64</v>
      </c>
      <c r="C110" s="321">
        <f t="shared" si="28"/>
        <v>25.88</v>
      </c>
      <c r="D110" s="321">
        <f t="shared" si="28"/>
        <v>27.16</v>
      </c>
      <c r="E110" s="321">
        <f t="shared" si="28"/>
        <v>28.52</v>
      </c>
      <c r="F110" s="321">
        <f t="shared" si="28"/>
        <v>29.96</v>
      </c>
      <c r="G110" s="322"/>
      <c r="I110" s="314">
        <f>B110*80</f>
        <v>1971.2</v>
      </c>
      <c r="J110" s="315">
        <f>C110*80</f>
        <v>2070.4</v>
      </c>
      <c r="K110" s="315">
        <f>D110*80</f>
        <v>2172.8000000000002</v>
      </c>
      <c r="L110" s="315">
        <f>E110*80</f>
        <v>2281.6</v>
      </c>
      <c r="M110" s="315">
        <f>F110*80</f>
        <v>2396.8000000000002</v>
      </c>
      <c r="N110" s="317"/>
      <c r="P110" s="314">
        <f>(I110*26)/12</f>
        <v>4270.9333333333334</v>
      </c>
      <c r="Q110" s="315">
        <f>(J110*26)/12</f>
        <v>4485.8666666666668</v>
      </c>
      <c r="R110" s="315">
        <f>(K110*26)/12</f>
        <v>4707.7333333333336</v>
      </c>
      <c r="S110" s="315">
        <f>(L110*26)/12</f>
        <v>4943.4666666666662</v>
      </c>
      <c r="T110" s="315">
        <f>(M110*26)/12</f>
        <v>5193.0666666666666</v>
      </c>
      <c r="U110" s="317"/>
      <c r="W110" s="314">
        <f>I110*26</f>
        <v>51251.200000000004</v>
      </c>
      <c r="X110" s="315">
        <f>J110*26</f>
        <v>53830.400000000001</v>
      </c>
      <c r="Y110" s="315">
        <f>K110*26</f>
        <v>56492.800000000003</v>
      </c>
      <c r="Z110" s="315">
        <f>L110*26</f>
        <v>59321.599999999999</v>
      </c>
      <c r="AA110" s="315">
        <f>M110*26</f>
        <v>62316.800000000003</v>
      </c>
      <c r="AB110" s="317"/>
    </row>
    <row r="111" spans="1:28" x14ac:dyDescent="0.25">
      <c r="A111" s="341" t="s">
        <v>48</v>
      </c>
      <c r="B111" s="321">
        <f t="shared" si="28"/>
        <v>12.95</v>
      </c>
      <c r="C111" s="321">
        <f t="shared" si="28"/>
        <v>13.63</v>
      </c>
      <c r="D111" s="321">
        <f t="shared" si="28"/>
        <v>14.31</v>
      </c>
      <c r="E111" s="321">
        <f t="shared" si="28"/>
        <v>15.01</v>
      </c>
      <c r="F111" s="321">
        <f t="shared" si="28"/>
        <v>15.77</v>
      </c>
      <c r="G111" s="322"/>
      <c r="I111" s="314">
        <f>B111*80</f>
        <v>1036</v>
      </c>
      <c r="J111" s="315">
        <f>C111*80</f>
        <v>1090.4000000000001</v>
      </c>
      <c r="K111" s="315">
        <f>D111*80</f>
        <v>1144.8</v>
      </c>
      <c r="L111" s="315">
        <f>E111*80</f>
        <v>1200.8</v>
      </c>
      <c r="M111" s="315">
        <f>F111*80</f>
        <v>1261.5999999999999</v>
      </c>
      <c r="N111" s="317"/>
      <c r="P111" s="314">
        <f>(I111*26)/12</f>
        <v>2244.6666666666665</v>
      </c>
      <c r="Q111" s="315">
        <f>(J111*26)/12</f>
        <v>2362.5333333333333</v>
      </c>
      <c r="R111" s="315">
        <f>(K111*26)/12</f>
        <v>2480.4</v>
      </c>
      <c r="S111" s="315">
        <f>(L111*26)/12</f>
        <v>2601.7333333333331</v>
      </c>
      <c r="T111" s="315">
        <f>(M111*26)/12</f>
        <v>2733.4666666666667</v>
      </c>
      <c r="U111" s="317"/>
      <c r="W111" s="314">
        <f>I111*26</f>
        <v>26936</v>
      </c>
      <c r="X111" s="315">
        <f>J111*26</f>
        <v>28350.400000000001</v>
      </c>
      <c r="Y111" s="315">
        <f>K111*26</f>
        <v>29764.799999999999</v>
      </c>
      <c r="Z111" s="315">
        <f>L111*26</f>
        <v>31220.799999999999</v>
      </c>
      <c r="AA111" s="315">
        <f>M111*26</f>
        <v>32801.599999999999</v>
      </c>
      <c r="AB111" s="317"/>
    </row>
    <row r="112" spans="1:28" x14ac:dyDescent="0.25">
      <c r="A112" s="341" t="s">
        <v>49</v>
      </c>
      <c r="B112" s="321">
        <f t="shared" si="28"/>
        <v>17.66</v>
      </c>
      <c r="C112" s="321">
        <f t="shared" si="28"/>
        <v>18.53</v>
      </c>
      <c r="D112" s="321">
        <f t="shared" si="28"/>
        <v>19.440000000000001</v>
      </c>
      <c r="E112" s="321">
        <f t="shared" si="28"/>
        <v>20.420000000000002</v>
      </c>
      <c r="F112" s="321">
        <f t="shared" si="28"/>
        <v>21.45</v>
      </c>
      <c r="G112" s="322"/>
      <c r="I112" s="314">
        <f>B112*80</f>
        <v>1412.8</v>
      </c>
      <c r="J112" s="315">
        <f>C112*80</f>
        <v>1482.4</v>
      </c>
      <c r="K112" s="315">
        <f>D112*80</f>
        <v>1555.2</v>
      </c>
      <c r="L112" s="315">
        <f>E112*80</f>
        <v>1633.6000000000001</v>
      </c>
      <c r="M112" s="315">
        <f>F112*80</f>
        <v>1716</v>
      </c>
      <c r="N112" s="317"/>
      <c r="P112" s="314">
        <f>(I112*26)/12</f>
        <v>3061.0666666666662</v>
      </c>
      <c r="Q112" s="315">
        <f>(J112*26)/12</f>
        <v>3211.8666666666668</v>
      </c>
      <c r="R112" s="315">
        <f>(K112*26)/12</f>
        <v>3369.6000000000004</v>
      </c>
      <c r="S112" s="315">
        <f>(L112*26)/12</f>
        <v>3539.4666666666672</v>
      </c>
      <c r="T112" s="315">
        <f>(M112*26)/12</f>
        <v>3718</v>
      </c>
      <c r="U112" s="317"/>
      <c r="W112" s="314">
        <f>I112*26</f>
        <v>36732.799999999996</v>
      </c>
      <c r="X112" s="315">
        <f>J112*26</f>
        <v>38542.400000000001</v>
      </c>
      <c r="Y112" s="315">
        <f>K112*26</f>
        <v>40435.200000000004</v>
      </c>
      <c r="Z112" s="315">
        <f>L112*26</f>
        <v>42473.600000000006</v>
      </c>
      <c r="AA112" s="315">
        <f>M112*26</f>
        <v>44616</v>
      </c>
      <c r="AB112" s="317"/>
    </row>
    <row r="113" spans="1:28" x14ac:dyDescent="0.25">
      <c r="A113" s="341" t="s">
        <v>50</v>
      </c>
      <c r="B113" s="321">
        <f t="shared" si="28"/>
        <v>19.66</v>
      </c>
      <c r="C113" s="321">
        <f t="shared" si="28"/>
        <v>20.63</v>
      </c>
      <c r="D113" s="321">
        <f t="shared" si="28"/>
        <v>21.66</v>
      </c>
      <c r="E113" s="321">
        <f t="shared" si="28"/>
        <v>22.76</v>
      </c>
      <c r="F113" s="321">
        <f t="shared" si="28"/>
        <v>23.88</v>
      </c>
      <c r="G113" s="322"/>
      <c r="I113" s="314">
        <f>B113*80</f>
        <v>1572.8</v>
      </c>
      <c r="J113" s="315">
        <f>C113*80</f>
        <v>1650.3999999999999</v>
      </c>
      <c r="K113" s="315">
        <f>D113*80</f>
        <v>1732.8</v>
      </c>
      <c r="L113" s="315">
        <f>E113*80</f>
        <v>1820.8000000000002</v>
      </c>
      <c r="M113" s="315">
        <f>F113*80</f>
        <v>1910.3999999999999</v>
      </c>
      <c r="N113" s="317"/>
      <c r="P113" s="314">
        <f>(I113*26)/12</f>
        <v>3407.7333333333331</v>
      </c>
      <c r="Q113" s="315">
        <f>(J113*26)/12</f>
        <v>3575.8666666666663</v>
      </c>
      <c r="R113" s="315">
        <f>(K113*26)/12</f>
        <v>3754.3999999999996</v>
      </c>
      <c r="S113" s="315">
        <f>(L113*26)/12</f>
        <v>3945.0666666666671</v>
      </c>
      <c r="T113" s="315">
        <f>(M113*26)/12</f>
        <v>4139.2</v>
      </c>
      <c r="U113" s="317"/>
      <c r="W113" s="314">
        <f>I113*26</f>
        <v>40892.799999999996</v>
      </c>
      <c r="X113" s="315">
        <f>J113*26</f>
        <v>42910.399999999994</v>
      </c>
      <c r="Y113" s="315">
        <f>K113*26</f>
        <v>45052.799999999996</v>
      </c>
      <c r="Z113" s="315">
        <f>L113*26</f>
        <v>47340.800000000003</v>
      </c>
      <c r="AA113" s="315">
        <f>M113*26</f>
        <v>49670.399999999994</v>
      </c>
      <c r="AB113" s="317"/>
    </row>
    <row r="114" spans="1:28" x14ac:dyDescent="0.25">
      <c r="A114" s="341" t="s">
        <v>51</v>
      </c>
      <c r="B114" s="321">
        <f t="shared" si="28"/>
        <v>23.02</v>
      </c>
      <c r="C114" s="321">
        <f t="shared" si="28"/>
        <v>24.16</v>
      </c>
      <c r="D114" s="321">
        <f t="shared" si="28"/>
        <v>25.38</v>
      </c>
      <c r="E114" s="321">
        <f t="shared" si="28"/>
        <v>26.63</v>
      </c>
      <c r="F114" s="321">
        <f t="shared" si="28"/>
        <v>27.98</v>
      </c>
      <c r="G114" s="322"/>
      <c r="I114" s="314">
        <f>B114*80</f>
        <v>1841.6</v>
      </c>
      <c r="J114" s="315">
        <f>C114*80</f>
        <v>1932.8</v>
      </c>
      <c r="K114" s="315">
        <f>D114*80</f>
        <v>2030.3999999999999</v>
      </c>
      <c r="L114" s="315">
        <f>E114*80</f>
        <v>2130.4</v>
      </c>
      <c r="M114" s="315">
        <f>F114*80</f>
        <v>2238.4</v>
      </c>
      <c r="N114" s="317"/>
      <c r="P114" s="314">
        <f>(I114*26)/12</f>
        <v>3990.1333333333332</v>
      </c>
      <c r="Q114" s="315">
        <f>(J114*26)/12</f>
        <v>4187.7333333333327</v>
      </c>
      <c r="R114" s="315">
        <f>(K114*26)/12</f>
        <v>4399.2</v>
      </c>
      <c r="S114" s="315">
        <f>(L114*26)/12</f>
        <v>4615.8666666666668</v>
      </c>
      <c r="T114" s="315">
        <f>(M114*26)/12</f>
        <v>4849.8666666666668</v>
      </c>
      <c r="U114" s="317"/>
      <c r="W114" s="314">
        <f>I114*26</f>
        <v>47881.599999999999</v>
      </c>
      <c r="X114" s="315">
        <f>J114*26</f>
        <v>50252.799999999996</v>
      </c>
      <c r="Y114" s="315">
        <f>K114*26</f>
        <v>52790.399999999994</v>
      </c>
      <c r="Z114" s="315">
        <f>L114*26</f>
        <v>55390.400000000001</v>
      </c>
      <c r="AA114" s="315">
        <f>M114*26</f>
        <v>58198.400000000001</v>
      </c>
      <c r="AB114" s="317"/>
    </row>
    <row r="115" spans="1:28" x14ac:dyDescent="0.25">
      <c r="A115" s="341" t="s">
        <v>46</v>
      </c>
      <c r="B115" s="321">
        <f t="shared" si="28"/>
        <v>22.57</v>
      </c>
      <c r="C115" s="321">
        <f t="shared" si="28"/>
        <v>23.7</v>
      </c>
      <c r="D115" s="321">
        <f t="shared" si="28"/>
        <v>24.9</v>
      </c>
      <c r="E115" s="321">
        <f t="shared" si="28"/>
        <v>26.13</v>
      </c>
      <c r="F115" s="321">
        <f t="shared" si="28"/>
        <v>27.44</v>
      </c>
      <c r="G115" s="322"/>
      <c r="I115" s="314">
        <f>B115*80</f>
        <v>1805.6</v>
      </c>
      <c r="J115" s="315">
        <f>C115*80</f>
        <v>1896</v>
      </c>
      <c r="K115" s="315">
        <f>D115*80</f>
        <v>1992</v>
      </c>
      <c r="L115" s="315">
        <f>E115*80</f>
        <v>2090.4</v>
      </c>
      <c r="M115" s="315">
        <f>F115*80</f>
        <v>2195.2000000000003</v>
      </c>
      <c r="N115" s="317"/>
      <c r="P115" s="314">
        <f>(I115*26)/12</f>
        <v>3912.1333333333332</v>
      </c>
      <c r="Q115" s="315">
        <f>(J115*26)/12</f>
        <v>4108</v>
      </c>
      <c r="R115" s="315">
        <f>(K115*26)/12</f>
        <v>4316</v>
      </c>
      <c r="S115" s="315">
        <f>(L115*26)/12</f>
        <v>4529.2</v>
      </c>
      <c r="T115" s="315">
        <f>(M115*26)/12</f>
        <v>4756.2666666666673</v>
      </c>
      <c r="U115" s="317"/>
      <c r="W115" s="314">
        <f>I115*26</f>
        <v>46945.599999999999</v>
      </c>
      <c r="X115" s="315">
        <f>J115*26</f>
        <v>49296</v>
      </c>
      <c r="Y115" s="315">
        <f>K115*26</f>
        <v>51792</v>
      </c>
      <c r="Z115" s="315">
        <f>L115*26</f>
        <v>54350.400000000001</v>
      </c>
      <c r="AA115" s="315">
        <f>M115*26</f>
        <v>57075.200000000004</v>
      </c>
      <c r="AB115" s="317"/>
    </row>
    <row r="116" spans="1:28" x14ac:dyDescent="0.25">
      <c r="A116" s="341" t="s">
        <v>52</v>
      </c>
      <c r="B116" s="321">
        <f t="shared" si="28"/>
        <v>18.32</v>
      </c>
      <c r="C116" s="321">
        <f t="shared" si="28"/>
        <v>19.260000000000002</v>
      </c>
      <c r="D116" s="321">
        <f t="shared" si="28"/>
        <v>20.21</v>
      </c>
      <c r="E116" s="321">
        <f t="shared" si="28"/>
        <v>21.22</v>
      </c>
      <c r="F116" s="321">
        <f t="shared" si="28"/>
        <v>22.29</v>
      </c>
      <c r="G116" s="322"/>
      <c r="I116" s="314">
        <f>B116*80</f>
        <v>1465.6</v>
      </c>
      <c r="J116" s="315">
        <f>C116*80</f>
        <v>1540.8000000000002</v>
      </c>
      <c r="K116" s="315">
        <f>D116*80</f>
        <v>1616.8000000000002</v>
      </c>
      <c r="L116" s="315">
        <f>E116*80</f>
        <v>1697.6</v>
      </c>
      <c r="M116" s="315">
        <f>F116*80</f>
        <v>1783.1999999999998</v>
      </c>
      <c r="N116" s="317"/>
      <c r="P116" s="314">
        <f>(I116*26)/12</f>
        <v>3175.4666666666667</v>
      </c>
      <c r="Q116" s="315">
        <f>(J116*26)/12</f>
        <v>3338.4</v>
      </c>
      <c r="R116" s="315">
        <f>(K116*26)/12</f>
        <v>3503.0666666666671</v>
      </c>
      <c r="S116" s="315">
        <f>(L116*26)/12</f>
        <v>3678.1333333333332</v>
      </c>
      <c r="T116" s="315">
        <f>(M116*26)/12</f>
        <v>3863.6</v>
      </c>
      <c r="U116" s="317"/>
      <c r="W116" s="314">
        <f>I116*26</f>
        <v>38105.599999999999</v>
      </c>
      <c r="X116" s="315">
        <f>J116*26</f>
        <v>40060.800000000003</v>
      </c>
      <c r="Y116" s="315">
        <f>K116*26</f>
        <v>42036.800000000003</v>
      </c>
      <c r="Z116" s="315">
        <f>L116*26</f>
        <v>44137.599999999999</v>
      </c>
      <c r="AA116" s="315">
        <f>M116*26</f>
        <v>46363.199999999997</v>
      </c>
      <c r="AB116" s="317"/>
    </row>
    <row r="117" spans="1:28" x14ac:dyDescent="0.25">
      <c r="A117" s="341" t="s">
        <v>265</v>
      </c>
      <c r="B117" s="321">
        <f t="shared" si="28"/>
        <v>27.16</v>
      </c>
      <c r="C117" s="321">
        <f t="shared" si="28"/>
        <v>28.52</v>
      </c>
      <c r="D117" s="321">
        <f t="shared" si="28"/>
        <v>29.96</v>
      </c>
      <c r="E117" s="321">
        <f t="shared" si="28"/>
        <v>31.44</v>
      </c>
      <c r="F117" s="321">
        <f t="shared" si="28"/>
        <v>33.020000000000003</v>
      </c>
      <c r="G117" s="322"/>
      <c r="I117" s="314">
        <f>B117*80</f>
        <v>2172.8000000000002</v>
      </c>
      <c r="J117" s="315">
        <f>C117*80</f>
        <v>2281.6</v>
      </c>
      <c r="K117" s="315">
        <f>D117*80</f>
        <v>2396.8000000000002</v>
      </c>
      <c r="L117" s="315">
        <f>E117*80</f>
        <v>2515.2000000000003</v>
      </c>
      <c r="M117" s="315">
        <f>F117*80</f>
        <v>2641.6000000000004</v>
      </c>
      <c r="N117" s="317"/>
      <c r="P117" s="314">
        <f>(I117*26)/12</f>
        <v>4707.7333333333336</v>
      </c>
      <c r="Q117" s="315">
        <f>(J117*26)/12</f>
        <v>4943.4666666666662</v>
      </c>
      <c r="R117" s="315">
        <f>(K117*26)/12</f>
        <v>5193.0666666666666</v>
      </c>
      <c r="S117" s="315">
        <f>(L117*26)/12</f>
        <v>5449.6</v>
      </c>
      <c r="T117" s="315">
        <f>(M117*26)/12</f>
        <v>5723.4666666666672</v>
      </c>
      <c r="U117" s="317"/>
      <c r="W117" s="314">
        <f>I117*26</f>
        <v>56492.800000000003</v>
      </c>
      <c r="X117" s="315">
        <f>J117*26</f>
        <v>59321.599999999999</v>
      </c>
      <c r="Y117" s="315">
        <f>K117*26</f>
        <v>62316.800000000003</v>
      </c>
      <c r="Z117" s="315">
        <f>L117*26</f>
        <v>65395.200000000004</v>
      </c>
      <c r="AA117" s="315">
        <f>M117*26</f>
        <v>68681.600000000006</v>
      </c>
      <c r="AB117" s="317"/>
    </row>
    <row r="118" spans="1:28" x14ac:dyDescent="0.25">
      <c r="A118" s="341" t="s">
        <v>207</v>
      </c>
      <c r="B118" s="321">
        <f t="shared" si="28"/>
        <v>22.22</v>
      </c>
      <c r="C118" s="321">
        <f t="shared" si="28"/>
        <v>23.33</v>
      </c>
      <c r="D118" s="321">
        <f t="shared" si="28"/>
        <v>24.48</v>
      </c>
      <c r="E118" s="321">
        <f t="shared" si="28"/>
        <v>25.71</v>
      </c>
      <c r="F118" s="321">
        <f t="shared" si="28"/>
        <v>27</v>
      </c>
      <c r="G118" s="322"/>
      <c r="I118" s="314">
        <f>B118*80</f>
        <v>1777.6</v>
      </c>
      <c r="J118" s="315">
        <f>C118*80</f>
        <v>1866.3999999999999</v>
      </c>
      <c r="K118" s="315">
        <f>D118*80</f>
        <v>1958.4</v>
      </c>
      <c r="L118" s="315">
        <f>E118*80</f>
        <v>2056.8000000000002</v>
      </c>
      <c r="M118" s="315">
        <f>F118*80</f>
        <v>2160</v>
      </c>
      <c r="N118" s="317"/>
      <c r="P118" s="314">
        <f>(I118*26)/12</f>
        <v>3851.4666666666667</v>
      </c>
      <c r="Q118" s="315">
        <f>(J118*26)/12</f>
        <v>4043.8666666666663</v>
      </c>
      <c r="R118" s="315">
        <f>(K118*26)/12</f>
        <v>4243.2</v>
      </c>
      <c r="S118" s="315">
        <f>(L118*26)/12</f>
        <v>4456.4000000000005</v>
      </c>
      <c r="T118" s="315">
        <f>(M118*26)/12</f>
        <v>4680</v>
      </c>
      <c r="U118" s="317"/>
      <c r="W118" s="314">
        <f>I118*26</f>
        <v>46217.599999999999</v>
      </c>
      <c r="X118" s="315">
        <f>J118*26</f>
        <v>48526.399999999994</v>
      </c>
      <c r="Y118" s="315">
        <f>K118*26</f>
        <v>50918.400000000001</v>
      </c>
      <c r="Z118" s="315">
        <f>L118*26</f>
        <v>53476.800000000003</v>
      </c>
      <c r="AA118" s="315">
        <f>M118*26</f>
        <v>56160</v>
      </c>
      <c r="AB118" s="317"/>
    </row>
    <row r="119" spans="1:28" x14ac:dyDescent="0.25">
      <c r="A119" s="341" t="s">
        <v>206</v>
      </c>
      <c r="B119" s="321">
        <f t="shared" si="28"/>
        <v>19.690000000000001</v>
      </c>
      <c r="C119" s="321">
        <f t="shared" si="28"/>
        <v>20.68</v>
      </c>
      <c r="D119" s="321">
        <f t="shared" si="28"/>
        <v>21.7</v>
      </c>
      <c r="E119" s="321">
        <f t="shared" si="28"/>
        <v>22.79</v>
      </c>
      <c r="F119" s="321">
        <f t="shared" si="28"/>
        <v>23.92</v>
      </c>
      <c r="G119" s="322"/>
      <c r="I119" s="314">
        <f>B119*80</f>
        <v>1575.2</v>
      </c>
      <c r="J119" s="315">
        <f>C119*80</f>
        <v>1654.4</v>
      </c>
      <c r="K119" s="315">
        <f>D119*80</f>
        <v>1736</v>
      </c>
      <c r="L119" s="315">
        <f>E119*80</f>
        <v>1823.1999999999998</v>
      </c>
      <c r="M119" s="315">
        <f>F119*80</f>
        <v>1913.6000000000001</v>
      </c>
      <c r="N119" s="317"/>
      <c r="P119" s="314">
        <f>(I119*26)/12</f>
        <v>3412.9333333333338</v>
      </c>
      <c r="Q119" s="315">
        <f>(J119*26)/12</f>
        <v>3584.5333333333333</v>
      </c>
      <c r="R119" s="315">
        <f>(K119*26)/12</f>
        <v>3761.3333333333335</v>
      </c>
      <c r="S119" s="315">
        <f>(L119*26)/12</f>
        <v>3950.2666666666664</v>
      </c>
      <c r="T119" s="315">
        <f>(M119*26)/12</f>
        <v>4146.1333333333341</v>
      </c>
      <c r="U119" s="317"/>
      <c r="W119" s="314">
        <f>I119*26</f>
        <v>40955.200000000004</v>
      </c>
      <c r="X119" s="315">
        <f>J119*26</f>
        <v>43014.400000000001</v>
      </c>
      <c r="Y119" s="315">
        <f>K119*26</f>
        <v>45136</v>
      </c>
      <c r="Z119" s="315">
        <f>L119*26</f>
        <v>47403.199999999997</v>
      </c>
      <c r="AA119" s="315">
        <f>M119*26</f>
        <v>49753.600000000006</v>
      </c>
      <c r="AB119" s="317"/>
    </row>
    <row r="120" spans="1:28" x14ac:dyDescent="0.25">
      <c r="A120" s="341" t="s">
        <v>34</v>
      </c>
      <c r="B120" s="321">
        <f t="shared" si="28"/>
        <v>20.48</v>
      </c>
      <c r="C120" s="321">
        <f t="shared" si="28"/>
        <v>21.51</v>
      </c>
      <c r="D120" s="321">
        <f t="shared" si="28"/>
        <v>22.59</v>
      </c>
      <c r="E120" s="321">
        <f t="shared" si="28"/>
        <v>23.74</v>
      </c>
      <c r="F120" s="321">
        <f t="shared" si="28"/>
        <v>24.91</v>
      </c>
      <c r="G120" s="322"/>
      <c r="I120" s="314">
        <f>B120*80</f>
        <v>1638.4</v>
      </c>
      <c r="J120" s="315">
        <f>C120*80</f>
        <v>1720.8000000000002</v>
      </c>
      <c r="K120" s="315">
        <f>D120*80</f>
        <v>1807.2</v>
      </c>
      <c r="L120" s="315">
        <f>E120*80</f>
        <v>1899.1999999999998</v>
      </c>
      <c r="M120" s="315">
        <f>F120*80</f>
        <v>1992.8</v>
      </c>
      <c r="N120" s="317"/>
      <c r="P120" s="314">
        <f>(I120*26)/12</f>
        <v>3549.8666666666668</v>
      </c>
      <c r="Q120" s="315">
        <f>(J120*26)/12</f>
        <v>3728.4</v>
      </c>
      <c r="R120" s="315">
        <f>(K120*26)/12</f>
        <v>3915.6000000000004</v>
      </c>
      <c r="S120" s="315">
        <f>(L120*26)/12</f>
        <v>4114.9333333333334</v>
      </c>
      <c r="T120" s="315">
        <f>(M120*26)/12</f>
        <v>4317.7333333333327</v>
      </c>
      <c r="U120" s="317"/>
      <c r="W120" s="314">
        <f>I120*26</f>
        <v>42598.400000000001</v>
      </c>
      <c r="X120" s="315">
        <f>J120*26</f>
        <v>44740.800000000003</v>
      </c>
      <c r="Y120" s="315">
        <f>K120*26</f>
        <v>46987.200000000004</v>
      </c>
      <c r="Z120" s="315">
        <f>L120*26</f>
        <v>49379.199999999997</v>
      </c>
      <c r="AA120" s="315">
        <f>M120*26</f>
        <v>51812.799999999996</v>
      </c>
      <c r="AB120" s="317"/>
    </row>
    <row r="121" spans="1:28" x14ac:dyDescent="0.25">
      <c r="A121" s="341" t="s">
        <v>35</v>
      </c>
      <c r="B121" s="321">
        <f t="shared" si="28"/>
        <v>19.37</v>
      </c>
      <c r="C121" s="321">
        <f t="shared" si="28"/>
        <v>20.34</v>
      </c>
      <c r="D121" s="321">
        <f t="shared" si="28"/>
        <v>21.34</v>
      </c>
      <c r="E121" s="321">
        <f t="shared" si="28"/>
        <v>22.41</v>
      </c>
      <c r="F121" s="321">
        <f t="shared" si="28"/>
        <v>23.53</v>
      </c>
      <c r="G121" s="322"/>
      <c r="I121" s="314">
        <f>B121*80</f>
        <v>1549.6000000000001</v>
      </c>
      <c r="J121" s="315">
        <f>C121*80</f>
        <v>1627.2</v>
      </c>
      <c r="K121" s="315">
        <f>D121*80</f>
        <v>1707.2</v>
      </c>
      <c r="L121" s="315">
        <f>E121*80</f>
        <v>1792.8</v>
      </c>
      <c r="M121" s="315">
        <f>F121*80</f>
        <v>1882.4</v>
      </c>
      <c r="N121" s="317"/>
      <c r="P121" s="314">
        <f>(I121*26)/12</f>
        <v>3357.4666666666672</v>
      </c>
      <c r="Q121" s="315">
        <f>(J121*26)/12</f>
        <v>3525.6000000000004</v>
      </c>
      <c r="R121" s="315">
        <f>(K121*26)/12</f>
        <v>3698.9333333333338</v>
      </c>
      <c r="S121" s="315">
        <f>(L121*26)/12</f>
        <v>3884.3999999999996</v>
      </c>
      <c r="T121" s="315">
        <f>(M121*26)/12</f>
        <v>4078.5333333333333</v>
      </c>
      <c r="U121" s="317"/>
      <c r="W121" s="314">
        <f>I121*26</f>
        <v>40289.600000000006</v>
      </c>
      <c r="X121" s="315">
        <f>J121*26</f>
        <v>42307.200000000004</v>
      </c>
      <c r="Y121" s="315">
        <f>K121*26</f>
        <v>44387.200000000004</v>
      </c>
      <c r="Z121" s="315">
        <f>L121*26</f>
        <v>46612.799999999996</v>
      </c>
      <c r="AA121" s="315">
        <f>M121*26</f>
        <v>48942.400000000001</v>
      </c>
      <c r="AB121" s="317"/>
    </row>
    <row r="122" spans="1:28" x14ac:dyDescent="0.25">
      <c r="A122" s="341" t="s">
        <v>44</v>
      </c>
      <c r="B122" s="321">
        <f t="shared" si="28"/>
        <v>21.9</v>
      </c>
      <c r="C122" s="321">
        <f t="shared" si="28"/>
        <v>22.99</v>
      </c>
      <c r="D122" s="321">
        <f t="shared" si="28"/>
        <v>24.13</v>
      </c>
      <c r="E122" s="321">
        <f t="shared" si="28"/>
        <v>25.36</v>
      </c>
      <c r="F122" s="321">
        <f t="shared" si="28"/>
        <v>26.6</v>
      </c>
      <c r="G122" s="322"/>
      <c r="I122" s="314">
        <f>B122*80</f>
        <v>1752</v>
      </c>
      <c r="J122" s="315">
        <f>C122*80</f>
        <v>1839.1999999999998</v>
      </c>
      <c r="K122" s="315">
        <f>D122*80</f>
        <v>1930.3999999999999</v>
      </c>
      <c r="L122" s="315">
        <f>E122*80</f>
        <v>2028.8</v>
      </c>
      <c r="M122" s="315">
        <f>F122*80</f>
        <v>2128</v>
      </c>
      <c r="N122" s="317"/>
      <c r="P122" s="314">
        <f>(I122*26)/12</f>
        <v>3796</v>
      </c>
      <c r="Q122" s="315">
        <f>(J122*26)/12</f>
        <v>3984.9333333333329</v>
      </c>
      <c r="R122" s="315">
        <f>(K122*26)/12</f>
        <v>4182.5333333333328</v>
      </c>
      <c r="S122" s="315">
        <f>(L122*26)/12</f>
        <v>4395.7333333333327</v>
      </c>
      <c r="T122" s="315">
        <f>(M122*26)/12</f>
        <v>4610.666666666667</v>
      </c>
      <c r="U122" s="317"/>
      <c r="W122" s="314">
        <f>I122*26</f>
        <v>45552</v>
      </c>
      <c r="X122" s="315">
        <f>J122*26</f>
        <v>47819.199999999997</v>
      </c>
      <c r="Y122" s="315">
        <f>K122*26</f>
        <v>50190.399999999994</v>
      </c>
      <c r="Z122" s="315">
        <f>L122*26</f>
        <v>52748.799999999996</v>
      </c>
      <c r="AA122" s="315">
        <f>M122*26</f>
        <v>55328</v>
      </c>
      <c r="AB122" s="317"/>
    </row>
    <row r="123" spans="1:28" x14ac:dyDescent="0.25">
      <c r="A123" s="341" t="s">
        <v>53</v>
      </c>
      <c r="B123" s="321">
        <f t="shared" si="28"/>
        <v>26.98</v>
      </c>
      <c r="C123" s="321">
        <f t="shared" si="28"/>
        <v>28.32</v>
      </c>
      <c r="D123" s="321">
        <f t="shared" si="28"/>
        <v>29.73</v>
      </c>
      <c r="E123" s="321">
        <f t="shared" si="28"/>
        <v>31.22</v>
      </c>
      <c r="F123" s="321">
        <f t="shared" si="28"/>
        <v>32.78</v>
      </c>
      <c r="G123" s="322"/>
      <c r="I123" s="314">
        <f>B123*80</f>
        <v>2158.4</v>
      </c>
      <c r="J123" s="315">
        <f>C123*80</f>
        <v>2265.6</v>
      </c>
      <c r="K123" s="315">
        <f>D123*80</f>
        <v>2378.4</v>
      </c>
      <c r="L123" s="315">
        <f>E123*80</f>
        <v>2497.6</v>
      </c>
      <c r="M123" s="315">
        <f>F123*80</f>
        <v>2622.4</v>
      </c>
      <c r="N123" s="317"/>
      <c r="P123" s="314">
        <f>(I123*26)/12</f>
        <v>4676.5333333333338</v>
      </c>
      <c r="Q123" s="315">
        <f>(J123*26)/12</f>
        <v>4908.8</v>
      </c>
      <c r="R123" s="315">
        <f>(K123*26)/12</f>
        <v>5153.2</v>
      </c>
      <c r="S123" s="315">
        <f>(L123*26)/12</f>
        <v>5411.4666666666662</v>
      </c>
      <c r="T123" s="315">
        <f>(M123*26)/12</f>
        <v>5681.8666666666677</v>
      </c>
      <c r="U123" s="317"/>
      <c r="W123" s="314">
        <f>I123*26</f>
        <v>56118.400000000001</v>
      </c>
      <c r="X123" s="315">
        <f>J123*26</f>
        <v>58905.599999999999</v>
      </c>
      <c r="Y123" s="315">
        <f>K123*26</f>
        <v>61838.400000000001</v>
      </c>
      <c r="Z123" s="315">
        <f>L123*26</f>
        <v>64937.599999999999</v>
      </c>
      <c r="AA123" s="315">
        <f>M123*26</f>
        <v>68182.400000000009</v>
      </c>
      <c r="AB123" s="317"/>
    </row>
    <row r="124" spans="1:28" x14ac:dyDescent="0.25">
      <c r="A124" s="341" t="s">
        <v>204</v>
      </c>
      <c r="B124" s="321">
        <f t="shared" si="28"/>
        <v>40.549999999999997</v>
      </c>
      <c r="C124" s="321">
        <f t="shared" si="28"/>
        <v>42.73</v>
      </c>
      <c r="D124" s="321">
        <f t="shared" si="28"/>
        <v>44.91</v>
      </c>
      <c r="E124" s="321">
        <f t="shared" si="28"/>
        <v>47.1</v>
      </c>
      <c r="F124" s="321">
        <f t="shared" si="28"/>
        <v>49.29</v>
      </c>
      <c r="G124" s="322"/>
      <c r="I124" s="314">
        <f>B124*80</f>
        <v>3244</v>
      </c>
      <c r="J124" s="315">
        <f>C124*80</f>
        <v>3418.3999999999996</v>
      </c>
      <c r="K124" s="315">
        <f>D124*80</f>
        <v>3592.7999999999997</v>
      </c>
      <c r="L124" s="315">
        <f>E124*80</f>
        <v>3768</v>
      </c>
      <c r="M124" s="315">
        <f>F124*80</f>
        <v>3943.2</v>
      </c>
      <c r="N124" s="317"/>
      <c r="P124" s="314">
        <f>(I124*26)/12</f>
        <v>7028.666666666667</v>
      </c>
      <c r="Q124" s="315">
        <f>(J124*26)/12</f>
        <v>7406.5333333333328</v>
      </c>
      <c r="R124" s="315">
        <f>(K124*26)/12</f>
        <v>7784.3999999999987</v>
      </c>
      <c r="S124" s="315">
        <f>(L124*26)/12</f>
        <v>8164</v>
      </c>
      <c r="T124" s="315">
        <f>(M124*26)/12</f>
        <v>8543.6</v>
      </c>
      <c r="U124" s="317"/>
      <c r="W124" s="314">
        <f>I124*26</f>
        <v>84344</v>
      </c>
      <c r="X124" s="315">
        <f>J124*26</f>
        <v>88878.399999999994</v>
      </c>
      <c r="Y124" s="315">
        <f>K124*26</f>
        <v>93412.799999999988</v>
      </c>
      <c r="Z124" s="315">
        <f>L124*26</f>
        <v>97968</v>
      </c>
      <c r="AA124" s="315">
        <f>M124*26</f>
        <v>102523.2</v>
      </c>
      <c r="AB124" s="317"/>
    </row>
    <row r="125" spans="1:28" x14ac:dyDescent="0.25">
      <c r="A125" s="341" t="s">
        <v>56</v>
      </c>
      <c r="B125" s="321">
        <f t="shared" si="28"/>
        <v>36.590000000000003</v>
      </c>
      <c r="C125" s="321">
        <f t="shared" si="28"/>
        <v>38.409999999999997</v>
      </c>
      <c r="D125" s="321">
        <f t="shared" si="28"/>
        <v>40.340000000000003</v>
      </c>
      <c r="E125" s="321">
        <f t="shared" si="28"/>
        <v>42.36</v>
      </c>
      <c r="F125" s="321">
        <f t="shared" si="28"/>
        <v>44.49</v>
      </c>
      <c r="G125" s="322"/>
      <c r="I125" s="314">
        <f>B125*80</f>
        <v>2927.2000000000003</v>
      </c>
      <c r="J125" s="315">
        <f>C125*80</f>
        <v>3072.7999999999997</v>
      </c>
      <c r="K125" s="315">
        <f>D125*80</f>
        <v>3227.2000000000003</v>
      </c>
      <c r="L125" s="315">
        <f>E125*80</f>
        <v>3388.8</v>
      </c>
      <c r="M125" s="315">
        <f>F125*80</f>
        <v>3559.2000000000003</v>
      </c>
      <c r="N125" s="317"/>
      <c r="P125" s="314">
        <f>(I125*26)/12</f>
        <v>6342.2666666666673</v>
      </c>
      <c r="Q125" s="315">
        <f>(J125*26)/12</f>
        <v>6657.7333333333327</v>
      </c>
      <c r="R125" s="315">
        <f>(K125*26)/12</f>
        <v>6992.2666666666673</v>
      </c>
      <c r="S125" s="315">
        <f>(L125*26)/12</f>
        <v>7342.4000000000005</v>
      </c>
      <c r="T125" s="315">
        <f>(M125*26)/12</f>
        <v>7711.6000000000013</v>
      </c>
      <c r="U125" s="317"/>
      <c r="W125" s="314">
        <f>I125*26</f>
        <v>76107.200000000012</v>
      </c>
      <c r="X125" s="315">
        <f>J125*26</f>
        <v>79892.799999999988</v>
      </c>
      <c r="Y125" s="315">
        <f>K125*26</f>
        <v>83907.200000000012</v>
      </c>
      <c r="Z125" s="315">
        <f>L125*26</f>
        <v>88108.800000000003</v>
      </c>
      <c r="AA125" s="315">
        <f>M125*26</f>
        <v>92539.200000000012</v>
      </c>
      <c r="AB125" s="317"/>
    </row>
    <row r="126" spans="1:28" x14ac:dyDescent="0.25">
      <c r="A126" s="341" t="s">
        <v>59</v>
      </c>
      <c r="B126" s="321">
        <f t="shared" ref="B126:F131" si="29">ROUND(B85*1.02,2)</f>
        <v>20.13</v>
      </c>
      <c r="C126" s="321">
        <f t="shared" si="29"/>
        <v>21.14</v>
      </c>
      <c r="D126" s="321">
        <f t="shared" si="29"/>
        <v>22.21</v>
      </c>
      <c r="E126" s="321">
        <f t="shared" si="29"/>
        <v>23.32</v>
      </c>
      <c r="F126" s="321">
        <f t="shared" si="29"/>
        <v>24.47</v>
      </c>
      <c r="G126" s="322"/>
      <c r="I126" s="314">
        <f>B126*80</f>
        <v>1610.3999999999999</v>
      </c>
      <c r="J126" s="315">
        <f>C126*80</f>
        <v>1691.2</v>
      </c>
      <c r="K126" s="315">
        <f>D126*80</f>
        <v>1776.8000000000002</v>
      </c>
      <c r="L126" s="315">
        <f>E126*80</f>
        <v>1865.6</v>
      </c>
      <c r="M126" s="315">
        <f>F126*80</f>
        <v>1957.6</v>
      </c>
      <c r="N126" s="317"/>
      <c r="P126" s="314">
        <f>(I126*26)/12</f>
        <v>3489.1999999999994</v>
      </c>
      <c r="Q126" s="315">
        <f>(J126*26)/12</f>
        <v>3664.2666666666669</v>
      </c>
      <c r="R126" s="315">
        <f>(K126*26)/12</f>
        <v>3849.7333333333336</v>
      </c>
      <c r="S126" s="315">
        <f>(L126*26)/12</f>
        <v>4042.1333333333332</v>
      </c>
      <c r="T126" s="315">
        <f>(M126*26)/12</f>
        <v>4241.4666666666662</v>
      </c>
      <c r="U126" s="317"/>
      <c r="W126" s="314">
        <f>I126*26</f>
        <v>41870.399999999994</v>
      </c>
      <c r="X126" s="315">
        <f>J126*26</f>
        <v>43971.200000000004</v>
      </c>
      <c r="Y126" s="315">
        <f>K126*26</f>
        <v>46196.800000000003</v>
      </c>
      <c r="Z126" s="315">
        <f>L126*26</f>
        <v>48505.599999999999</v>
      </c>
      <c r="AA126" s="315">
        <f>M126*26</f>
        <v>50897.599999999999</v>
      </c>
      <c r="AB126" s="317"/>
    </row>
    <row r="127" spans="1:28" x14ac:dyDescent="0.25">
      <c r="A127" s="341" t="s">
        <v>54</v>
      </c>
      <c r="B127" s="321">
        <f t="shared" si="29"/>
        <v>28.37</v>
      </c>
      <c r="C127" s="321">
        <f t="shared" si="29"/>
        <v>29.78</v>
      </c>
      <c r="D127" s="321">
        <f t="shared" si="29"/>
        <v>31.28</v>
      </c>
      <c r="E127" s="321">
        <f t="shared" si="29"/>
        <v>32.85</v>
      </c>
      <c r="F127" s="321">
        <f t="shared" si="29"/>
        <v>34.49</v>
      </c>
      <c r="G127" s="322"/>
      <c r="I127" s="314">
        <f>B127*80</f>
        <v>2269.6</v>
      </c>
      <c r="J127" s="315">
        <f>C127*80</f>
        <v>2382.4</v>
      </c>
      <c r="K127" s="315">
        <f>D127*80</f>
        <v>2502.4</v>
      </c>
      <c r="L127" s="315">
        <f>E127*80</f>
        <v>2628</v>
      </c>
      <c r="M127" s="315">
        <f>F127*80</f>
        <v>2759.2000000000003</v>
      </c>
      <c r="N127" s="317"/>
      <c r="P127" s="314">
        <f>(I127*26)/12</f>
        <v>4917.4666666666662</v>
      </c>
      <c r="Q127" s="315">
        <f>(J127*26)/12</f>
        <v>5161.8666666666668</v>
      </c>
      <c r="R127" s="315">
        <f>(K127*26)/12</f>
        <v>5421.8666666666668</v>
      </c>
      <c r="S127" s="315">
        <f>(L127*26)/12</f>
        <v>5694</v>
      </c>
      <c r="T127" s="315">
        <f>(M127*26)/12</f>
        <v>5978.2666666666673</v>
      </c>
      <c r="U127" s="317"/>
      <c r="W127" s="314">
        <f>I127*26</f>
        <v>59009.599999999999</v>
      </c>
      <c r="X127" s="315">
        <f>J127*26</f>
        <v>61942.400000000001</v>
      </c>
      <c r="Y127" s="315">
        <f>K127*26</f>
        <v>65062.400000000001</v>
      </c>
      <c r="Z127" s="315">
        <f>L127*26</f>
        <v>68328</v>
      </c>
      <c r="AA127" s="315">
        <f>M127*26</f>
        <v>71739.200000000012</v>
      </c>
      <c r="AB127" s="317"/>
    </row>
    <row r="128" spans="1:28" x14ac:dyDescent="0.25">
      <c r="A128" s="341" t="s">
        <v>55</v>
      </c>
      <c r="B128" s="321">
        <f t="shared" si="29"/>
        <v>31.81</v>
      </c>
      <c r="C128" s="321">
        <f t="shared" si="29"/>
        <v>33.409999999999997</v>
      </c>
      <c r="D128" s="321">
        <f t="shared" si="29"/>
        <v>35.08</v>
      </c>
      <c r="E128" s="321">
        <f t="shared" si="29"/>
        <v>36.83</v>
      </c>
      <c r="F128" s="321">
        <f t="shared" si="29"/>
        <v>38.67</v>
      </c>
      <c r="G128" s="322"/>
      <c r="I128" s="314">
        <f>B128*80</f>
        <v>2544.7999999999997</v>
      </c>
      <c r="J128" s="315">
        <f>C128*80</f>
        <v>2672.7999999999997</v>
      </c>
      <c r="K128" s="315">
        <f>D128*80</f>
        <v>2806.3999999999996</v>
      </c>
      <c r="L128" s="315">
        <f>E128*80</f>
        <v>2946.3999999999996</v>
      </c>
      <c r="M128" s="315">
        <f>F128*80</f>
        <v>3093.6000000000004</v>
      </c>
      <c r="N128" s="317"/>
      <c r="P128" s="314">
        <f>(I128*26)/12</f>
        <v>5513.7333333333327</v>
      </c>
      <c r="Q128" s="315">
        <f>(J128*26)/12</f>
        <v>5791.0666666666657</v>
      </c>
      <c r="R128" s="315">
        <f>(K128*26)/12</f>
        <v>6080.5333333333328</v>
      </c>
      <c r="S128" s="315">
        <f>(L128*26)/12</f>
        <v>6383.8666666666659</v>
      </c>
      <c r="T128" s="315">
        <f>(M128*26)/12</f>
        <v>6702.8</v>
      </c>
      <c r="U128" s="317"/>
      <c r="W128" s="314">
        <f>I128*26</f>
        <v>66164.799999999988</v>
      </c>
      <c r="X128" s="315">
        <f>J128*26</f>
        <v>69492.799999999988</v>
      </c>
      <c r="Y128" s="315">
        <f>K128*26</f>
        <v>72966.399999999994</v>
      </c>
      <c r="Z128" s="315">
        <f>L128*26</f>
        <v>76606.399999999994</v>
      </c>
      <c r="AA128" s="315">
        <f>M128*26</f>
        <v>80433.600000000006</v>
      </c>
      <c r="AB128" s="317"/>
    </row>
    <row r="129" spans="1:28" x14ac:dyDescent="0.25">
      <c r="A129" s="341" t="s">
        <v>90</v>
      </c>
      <c r="B129" s="321">
        <f t="shared" si="29"/>
        <v>21.35</v>
      </c>
      <c r="C129" s="321">
        <f t="shared" si="29"/>
        <v>22.42</v>
      </c>
      <c r="D129" s="321">
        <f t="shared" si="29"/>
        <v>23.54</v>
      </c>
      <c r="E129" s="321">
        <f t="shared" si="29"/>
        <v>24.71</v>
      </c>
      <c r="F129" s="321">
        <f t="shared" si="29"/>
        <v>25.95</v>
      </c>
      <c r="G129" s="322"/>
      <c r="I129" s="314">
        <f>B129*80</f>
        <v>1708</v>
      </c>
      <c r="J129" s="315">
        <f>C129*80</f>
        <v>1793.6000000000001</v>
      </c>
      <c r="K129" s="315">
        <f>D129*80</f>
        <v>1883.1999999999998</v>
      </c>
      <c r="L129" s="315">
        <f>E129*80</f>
        <v>1976.8000000000002</v>
      </c>
      <c r="M129" s="315">
        <f>F129*80</f>
        <v>2076</v>
      </c>
      <c r="N129" s="317"/>
      <c r="P129" s="314">
        <f>(I129*26)/12</f>
        <v>3700.6666666666665</v>
      </c>
      <c r="Q129" s="315">
        <f>(J129*26)/12</f>
        <v>3886.1333333333337</v>
      </c>
      <c r="R129" s="315">
        <f>(K129*26)/12</f>
        <v>4080.2666666666664</v>
      </c>
      <c r="S129" s="315">
        <f>(L129*26)/12</f>
        <v>4283.0666666666666</v>
      </c>
      <c r="T129" s="315">
        <f>(M129*26)/12</f>
        <v>4498</v>
      </c>
      <c r="U129" s="317"/>
      <c r="W129" s="314">
        <f>I129*26</f>
        <v>44408</v>
      </c>
      <c r="X129" s="315">
        <f>J129*26</f>
        <v>46633.600000000006</v>
      </c>
      <c r="Y129" s="315">
        <f>K129*26</f>
        <v>48963.199999999997</v>
      </c>
      <c r="Z129" s="315">
        <f>L129*26</f>
        <v>51396.800000000003</v>
      </c>
      <c r="AA129" s="315">
        <f>M129*26</f>
        <v>53976</v>
      </c>
      <c r="AB129" s="317"/>
    </row>
    <row r="130" spans="1:28" x14ac:dyDescent="0.25">
      <c r="A130" s="341" t="s">
        <v>57</v>
      </c>
      <c r="B130" s="321">
        <f t="shared" si="29"/>
        <v>21.35</v>
      </c>
      <c r="C130" s="321">
        <f t="shared" si="29"/>
        <v>22.42</v>
      </c>
      <c r="D130" s="321">
        <f t="shared" si="29"/>
        <v>23.54</v>
      </c>
      <c r="E130" s="321">
        <f t="shared" si="29"/>
        <v>24.71</v>
      </c>
      <c r="F130" s="321">
        <f t="shared" si="29"/>
        <v>25.95</v>
      </c>
      <c r="G130" s="322"/>
      <c r="I130" s="314">
        <f>B130*80</f>
        <v>1708</v>
      </c>
      <c r="J130" s="315">
        <f>C130*80</f>
        <v>1793.6000000000001</v>
      </c>
      <c r="K130" s="315">
        <f>D130*80</f>
        <v>1883.1999999999998</v>
      </c>
      <c r="L130" s="315">
        <f>E130*80</f>
        <v>1976.8000000000002</v>
      </c>
      <c r="M130" s="315">
        <f>F130*80</f>
        <v>2076</v>
      </c>
      <c r="N130" s="317"/>
      <c r="P130" s="314">
        <f>(I130*26)/12</f>
        <v>3700.6666666666665</v>
      </c>
      <c r="Q130" s="315">
        <f>(J130*26)/12</f>
        <v>3886.1333333333337</v>
      </c>
      <c r="R130" s="315">
        <f>(K130*26)/12</f>
        <v>4080.2666666666664</v>
      </c>
      <c r="S130" s="315">
        <f>(L130*26)/12</f>
        <v>4283.0666666666666</v>
      </c>
      <c r="T130" s="315">
        <f>(M130*26)/12</f>
        <v>4498</v>
      </c>
      <c r="U130" s="317"/>
      <c r="W130" s="314">
        <f>I130*26</f>
        <v>44408</v>
      </c>
      <c r="X130" s="315">
        <f>J130*26</f>
        <v>46633.600000000006</v>
      </c>
      <c r="Y130" s="315">
        <f>K130*26</f>
        <v>48963.199999999997</v>
      </c>
      <c r="Z130" s="315">
        <f>L130*26</f>
        <v>51396.800000000003</v>
      </c>
      <c r="AA130" s="315">
        <f>M130*26</f>
        <v>53976</v>
      </c>
      <c r="AB130" s="317"/>
    </row>
    <row r="131" spans="1:28" x14ac:dyDescent="0.25">
      <c r="A131" s="341" t="s">
        <v>139</v>
      </c>
      <c r="B131" s="321">
        <f t="shared" si="29"/>
        <v>18.84</v>
      </c>
      <c r="C131" s="321">
        <f t="shared" si="29"/>
        <v>19.79</v>
      </c>
      <c r="D131" s="321">
        <f t="shared" si="29"/>
        <v>20.79</v>
      </c>
      <c r="E131" s="321">
        <f t="shared" si="29"/>
        <v>21.82</v>
      </c>
      <c r="F131" s="321">
        <f t="shared" si="29"/>
        <v>22.89</v>
      </c>
      <c r="G131" s="322"/>
      <c r="I131" s="314">
        <f>B131*80</f>
        <v>1507.2</v>
      </c>
      <c r="J131" s="315">
        <f>C131*80</f>
        <v>1583.1999999999998</v>
      </c>
      <c r="K131" s="315">
        <f>D131*80</f>
        <v>1663.1999999999998</v>
      </c>
      <c r="L131" s="315">
        <f>E131*80</f>
        <v>1745.6</v>
      </c>
      <c r="M131" s="315">
        <f>F131*80</f>
        <v>1831.2</v>
      </c>
      <c r="N131" s="317"/>
      <c r="P131" s="314">
        <f>(I131*26)/12</f>
        <v>3265.6000000000004</v>
      </c>
      <c r="Q131" s="315">
        <f>(J131*26)/12</f>
        <v>3430.2666666666664</v>
      </c>
      <c r="R131" s="315">
        <f>(K131*26)/12</f>
        <v>3603.6</v>
      </c>
      <c r="S131" s="315">
        <f>(L131*26)/12</f>
        <v>3782.1333333333332</v>
      </c>
      <c r="T131" s="315">
        <f>(M131*26)/12</f>
        <v>3967.6000000000004</v>
      </c>
      <c r="U131" s="317"/>
      <c r="W131" s="314">
        <f>I131*26</f>
        <v>39187.200000000004</v>
      </c>
      <c r="X131" s="315">
        <f>J131*26</f>
        <v>41163.199999999997</v>
      </c>
      <c r="Y131" s="315">
        <f>K131*26</f>
        <v>43243.199999999997</v>
      </c>
      <c r="Z131" s="315">
        <f>L131*26</f>
        <v>45385.599999999999</v>
      </c>
      <c r="AA131" s="315">
        <f>M131*26</f>
        <v>47611.200000000004</v>
      </c>
      <c r="AB131" s="317"/>
    </row>
    <row r="132" spans="1:28" ht="14.1" customHeight="1" x14ac:dyDescent="0.25">
      <c r="A132" s="332"/>
      <c r="B132" s="333"/>
      <c r="C132" s="334"/>
      <c r="D132" s="334"/>
      <c r="E132" s="335"/>
      <c r="F132" s="334"/>
      <c r="G132" s="336"/>
      <c r="I132" s="337"/>
      <c r="J132" s="335"/>
      <c r="K132" s="338"/>
      <c r="L132" s="339"/>
      <c r="M132" s="338"/>
      <c r="N132" s="340"/>
      <c r="O132" s="315"/>
      <c r="P132" s="337"/>
      <c r="Q132" s="339"/>
      <c r="R132" s="338"/>
      <c r="S132" s="339"/>
      <c r="T132" s="338"/>
      <c r="U132" s="340"/>
      <c r="W132" s="337"/>
      <c r="X132" s="339"/>
      <c r="Y132" s="338"/>
      <c r="Z132" s="339"/>
      <c r="AA132" s="338"/>
      <c r="AB132" s="340"/>
    </row>
    <row r="133" spans="1:28" ht="14.1" customHeight="1" x14ac:dyDescent="0.25">
      <c r="A133" s="311" t="s">
        <v>281</v>
      </c>
      <c r="B133" s="312"/>
      <c r="G133" s="313"/>
      <c r="I133" s="314"/>
      <c r="K133" s="315"/>
      <c r="L133" s="316"/>
      <c r="M133" s="315"/>
      <c r="N133" s="317"/>
      <c r="O133" s="315"/>
      <c r="P133" s="314"/>
      <c r="Q133" s="316"/>
      <c r="R133" s="315"/>
      <c r="S133" s="316"/>
      <c r="T133" s="315"/>
      <c r="U133" s="317"/>
      <c r="W133" s="314"/>
      <c r="X133" s="316"/>
      <c r="Y133" s="315"/>
      <c r="Z133" s="316"/>
      <c r="AA133" s="315"/>
      <c r="AB133" s="317"/>
    </row>
    <row r="134" spans="1:28" x14ac:dyDescent="0.25">
      <c r="A134" s="318" t="s">
        <v>65</v>
      </c>
      <c r="B134" s="319">
        <v>25.06</v>
      </c>
      <c r="C134" s="320" t="s">
        <v>28</v>
      </c>
      <c r="D134" s="320" t="s">
        <v>28</v>
      </c>
      <c r="E134" s="320" t="s">
        <v>28</v>
      </c>
      <c r="F134" s="320" t="s">
        <v>28</v>
      </c>
      <c r="G134" s="342" t="s">
        <v>28</v>
      </c>
      <c r="I134" s="314">
        <f>B134*80</f>
        <v>2004.8</v>
      </c>
      <c r="J134" s="320" t="s">
        <v>28</v>
      </c>
      <c r="K134" s="320" t="s">
        <v>28</v>
      </c>
      <c r="L134" s="320" t="s">
        <v>28</v>
      </c>
      <c r="M134" s="320" t="s">
        <v>28</v>
      </c>
      <c r="N134" s="342" t="s">
        <v>28</v>
      </c>
      <c r="P134" s="314">
        <f t="shared" ref="P134:U137" si="30">(I134*26)/12</f>
        <v>4343.7333333333327</v>
      </c>
      <c r="Q134" s="320" t="s">
        <v>28</v>
      </c>
      <c r="R134" s="320" t="s">
        <v>28</v>
      </c>
      <c r="S134" s="320" t="s">
        <v>28</v>
      </c>
      <c r="T134" s="320" t="s">
        <v>28</v>
      </c>
      <c r="U134" s="342"/>
      <c r="W134" s="314">
        <f t="shared" ref="W134:AB137" si="31">I134*26</f>
        <v>52124.799999999996</v>
      </c>
      <c r="X134" s="320" t="s">
        <v>28</v>
      </c>
      <c r="Y134" s="320" t="s">
        <v>28</v>
      </c>
      <c r="Z134" s="320" t="s">
        <v>28</v>
      </c>
      <c r="AA134" s="320" t="s">
        <v>28</v>
      </c>
      <c r="AB134" s="342"/>
    </row>
    <row r="135" spans="1:28" x14ac:dyDescent="0.25">
      <c r="A135" s="318" t="s">
        <v>66</v>
      </c>
      <c r="B135" s="319">
        <v>29.55</v>
      </c>
      <c r="C135" s="321">
        <v>31.02</v>
      </c>
      <c r="D135" s="321">
        <v>32.58</v>
      </c>
      <c r="E135" s="321">
        <v>34.200000000000003</v>
      </c>
      <c r="F135" s="321">
        <v>35.92</v>
      </c>
      <c r="G135" s="322">
        <v>37.71</v>
      </c>
      <c r="I135" s="314">
        <f>B135*80</f>
        <v>2364</v>
      </c>
      <c r="J135" s="315">
        <f>C135*80</f>
        <v>2481.6</v>
      </c>
      <c r="K135" s="315">
        <f>D135*80</f>
        <v>2606.3999999999996</v>
      </c>
      <c r="L135" s="315">
        <f>E135*80</f>
        <v>2736</v>
      </c>
      <c r="M135" s="315">
        <f>F135*80</f>
        <v>2873.6000000000004</v>
      </c>
      <c r="N135" s="317">
        <f>G135*80</f>
        <v>3016.8</v>
      </c>
      <c r="P135" s="314">
        <f t="shared" si="30"/>
        <v>5122</v>
      </c>
      <c r="Q135" s="315">
        <f t="shared" si="30"/>
        <v>5376.8</v>
      </c>
      <c r="R135" s="315">
        <f t="shared" si="30"/>
        <v>5647.2</v>
      </c>
      <c r="S135" s="315">
        <f t="shared" si="30"/>
        <v>5928</v>
      </c>
      <c r="T135" s="315">
        <f t="shared" si="30"/>
        <v>6226.1333333333341</v>
      </c>
      <c r="U135" s="317">
        <f t="shared" si="30"/>
        <v>6536.4000000000005</v>
      </c>
      <c r="W135" s="314">
        <f t="shared" si="31"/>
        <v>61464</v>
      </c>
      <c r="X135" s="315">
        <f t="shared" si="31"/>
        <v>64521.599999999999</v>
      </c>
      <c r="Y135" s="315">
        <f t="shared" si="31"/>
        <v>67766.399999999994</v>
      </c>
      <c r="Z135" s="315">
        <f t="shared" si="31"/>
        <v>71136</v>
      </c>
      <c r="AA135" s="315">
        <f t="shared" si="31"/>
        <v>74713.600000000006</v>
      </c>
      <c r="AB135" s="317">
        <f t="shared" si="31"/>
        <v>78436.800000000003</v>
      </c>
    </row>
    <row r="136" spans="1:28" x14ac:dyDescent="0.25">
      <c r="A136" s="318" t="s">
        <v>67</v>
      </c>
      <c r="B136" s="319">
        <v>31.08</v>
      </c>
      <c r="C136" s="321">
        <v>32.64</v>
      </c>
      <c r="D136" s="321">
        <v>34.270000000000003</v>
      </c>
      <c r="E136" s="321">
        <v>35.99</v>
      </c>
      <c r="F136" s="321">
        <v>37.79</v>
      </c>
      <c r="G136" s="322">
        <v>39.68</v>
      </c>
      <c r="I136" s="314">
        <f>B136*80</f>
        <v>2486.3999999999996</v>
      </c>
      <c r="J136" s="315">
        <f>C136*80</f>
        <v>2611.1999999999998</v>
      </c>
      <c r="K136" s="315">
        <f>D136*80</f>
        <v>2741.6000000000004</v>
      </c>
      <c r="L136" s="315">
        <f>E136*80</f>
        <v>2879.2000000000003</v>
      </c>
      <c r="M136" s="315">
        <f>F136*80</f>
        <v>3023.2</v>
      </c>
      <c r="N136" s="317">
        <f>G136*80</f>
        <v>3174.4</v>
      </c>
      <c r="P136" s="314">
        <f t="shared" si="30"/>
        <v>5387.2</v>
      </c>
      <c r="Q136" s="315">
        <f t="shared" si="30"/>
        <v>5657.5999999999995</v>
      </c>
      <c r="R136" s="315">
        <f t="shared" si="30"/>
        <v>5940.1333333333341</v>
      </c>
      <c r="S136" s="315">
        <f t="shared" si="30"/>
        <v>6238.2666666666673</v>
      </c>
      <c r="T136" s="315">
        <f t="shared" si="30"/>
        <v>6550.2666666666664</v>
      </c>
      <c r="U136" s="317">
        <f t="shared" si="30"/>
        <v>6877.8666666666677</v>
      </c>
      <c r="W136" s="314">
        <f t="shared" si="31"/>
        <v>64646.399999999994</v>
      </c>
      <c r="X136" s="315">
        <f t="shared" si="31"/>
        <v>67891.199999999997</v>
      </c>
      <c r="Y136" s="315">
        <f t="shared" si="31"/>
        <v>71281.600000000006</v>
      </c>
      <c r="Z136" s="315">
        <f t="shared" si="31"/>
        <v>74859.200000000012</v>
      </c>
      <c r="AA136" s="315">
        <f t="shared" si="31"/>
        <v>78603.199999999997</v>
      </c>
      <c r="AB136" s="317">
        <f t="shared" si="31"/>
        <v>82534.400000000009</v>
      </c>
    </row>
    <row r="137" spans="1:28" x14ac:dyDescent="0.25">
      <c r="A137" s="318" t="s">
        <v>68</v>
      </c>
      <c r="B137" s="319">
        <v>38.92</v>
      </c>
      <c r="C137" s="321">
        <v>40.86</v>
      </c>
      <c r="D137" s="321">
        <v>42.91</v>
      </c>
      <c r="E137" s="321">
        <v>45.05</v>
      </c>
      <c r="F137" s="321">
        <v>47.3</v>
      </c>
      <c r="G137" s="322">
        <v>49.66</v>
      </c>
      <c r="I137" s="314">
        <f>B137*80</f>
        <v>3113.6000000000004</v>
      </c>
      <c r="J137" s="315">
        <f>C137*80</f>
        <v>3268.8</v>
      </c>
      <c r="K137" s="315">
        <f>D137*80</f>
        <v>3432.7999999999997</v>
      </c>
      <c r="L137" s="315">
        <f>E137*80</f>
        <v>3604</v>
      </c>
      <c r="M137" s="315">
        <f>F137*80</f>
        <v>3784</v>
      </c>
      <c r="N137" s="317">
        <f>G137*80</f>
        <v>3972.7999999999997</v>
      </c>
      <c r="P137" s="314">
        <f t="shared" si="30"/>
        <v>6746.1333333333341</v>
      </c>
      <c r="Q137" s="315">
        <f t="shared" si="30"/>
        <v>7082.4000000000005</v>
      </c>
      <c r="R137" s="315">
        <f t="shared" si="30"/>
        <v>7437.7333333333327</v>
      </c>
      <c r="S137" s="315">
        <f t="shared" si="30"/>
        <v>7808.666666666667</v>
      </c>
      <c r="T137" s="315">
        <f t="shared" si="30"/>
        <v>8198.6666666666661</v>
      </c>
      <c r="U137" s="317">
        <f t="shared" si="30"/>
        <v>8607.7333333333318</v>
      </c>
      <c r="W137" s="314">
        <f t="shared" si="31"/>
        <v>80953.600000000006</v>
      </c>
      <c r="X137" s="315">
        <f t="shared" si="31"/>
        <v>84988.800000000003</v>
      </c>
      <c r="Y137" s="315">
        <f t="shared" si="31"/>
        <v>89252.799999999988</v>
      </c>
      <c r="Z137" s="315">
        <f t="shared" si="31"/>
        <v>93704</v>
      </c>
      <c r="AA137" s="315">
        <f t="shared" si="31"/>
        <v>98384</v>
      </c>
      <c r="AB137" s="317">
        <f t="shared" si="31"/>
        <v>103292.79999999999</v>
      </c>
    </row>
    <row r="138" spans="1:28" ht="14.1" customHeight="1" x14ac:dyDescent="0.25">
      <c r="A138" s="343"/>
      <c r="B138" s="333"/>
      <c r="C138" s="334"/>
      <c r="D138" s="334"/>
      <c r="E138" s="335"/>
      <c r="F138" s="334"/>
      <c r="G138" s="336"/>
      <c r="I138" s="337"/>
      <c r="J138" s="335"/>
      <c r="K138" s="338"/>
      <c r="L138" s="339"/>
      <c r="M138" s="338"/>
      <c r="N138" s="340"/>
      <c r="O138" s="315"/>
      <c r="P138" s="337"/>
      <c r="Q138" s="339"/>
      <c r="R138" s="338"/>
      <c r="S138" s="339"/>
      <c r="T138" s="338"/>
      <c r="U138" s="340"/>
      <c r="W138" s="337"/>
      <c r="X138" s="339"/>
      <c r="Y138" s="338"/>
      <c r="Z138" s="339"/>
      <c r="AA138" s="338"/>
      <c r="AB138" s="340"/>
    </row>
    <row r="139" spans="1:28" ht="14.1" customHeight="1" x14ac:dyDescent="0.25">
      <c r="A139" s="311" t="s">
        <v>282</v>
      </c>
      <c r="B139" s="312"/>
      <c r="G139" s="313"/>
      <c r="I139" s="314"/>
      <c r="K139" s="315"/>
      <c r="L139" s="316"/>
      <c r="M139" s="315"/>
      <c r="N139" s="317"/>
      <c r="O139" s="315"/>
      <c r="P139" s="314"/>
      <c r="Q139" s="316"/>
      <c r="R139" s="315"/>
      <c r="S139" s="316"/>
      <c r="T139" s="315"/>
      <c r="U139" s="317"/>
      <c r="W139" s="314"/>
      <c r="X139" s="316"/>
      <c r="Y139" s="315"/>
      <c r="Z139" s="316"/>
      <c r="AA139" s="315"/>
      <c r="AB139" s="317"/>
    </row>
    <row r="140" spans="1:28" x14ac:dyDescent="0.25">
      <c r="A140" s="318" t="s">
        <v>162</v>
      </c>
      <c r="B140" s="319">
        <v>24.61</v>
      </c>
      <c r="C140" s="320">
        <v>25.85</v>
      </c>
      <c r="D140" s="320">
        <v>27.14</v>
      </c>
      <c r="E140" s="320">
        <v>28.5</v>
      </c>
      <c r="F140" s="320">
        <v>29.93</v>
      </c>
      <c r="G140" s="342"/>
      <c r="I140" s="314">
        <f>(B140*2912)/26</f>
        <v>2756.3199999999997</v>
      </c>
      <c r="J140" s="315">
        <f>(C140*2912)/26</f>
        <v>2895.2</v>
      </c>
      <c r="K140" s="315">
        <f>(D140*2912)/26</f>
        <v>3039.6800000000003</v>
      </c>
      <c r="L140" s="315">
        <f>(E140*2912)/26</f>
        <v>3192</v>
      </c>
      <c r="M140" s="315">
        <f>(F140*2912)/26</f>
        <v>3352.1600000000003</v>
      </c>
      <c r="N140" s="317"/>
      <c r="P140" s="314">
        <f t="shared" ref="P140:T145" si="32">(I140*26)/12</f>
        <v>5972.0266666666657</v>
      </c>
      <c r="Q140" s="320">
        <f t="shared" si="32"/>
        <v>6272.9333333333334</v>
      </c>
      <c r="R140" s="320">
        <f t="shared" si="32"/>
        <v>6585.9733333333343</v>
      </c>
      <c r="S140" s="320">
        <f t="shared" si="32"/>
        <v>6916</v>
      </c>
      <c r="T140" s="320">
        <f t="shared" si="32"/>
        <v>7263.0133333333333</v>
      </c>
      <c r="U140" s="342"/>
      <c r="W140" s="314">
        <f t="shared" ref="W140:AA145" si="33">I140*26</f>
        <v>71664.319999999992</v>
      </c>
      <c r="X140" s="315">
        <f t="shared" si="33"/>
        <v>75275.199999999997</v>
      </c>
      <c r="Y140" s="315">
        <f t="shared" si="33"/>
        <v>79031.680000000008</v>
      </c>
      <c r="Z140" s="315">
        <f t="shared" si="33"/>
        <v>82992</v>
      </c>
      <c r="AA140" s="315">
        <f t="shared" si="33"/>
        <v>87156.160000000003</v>
      </c>
      <c r="AB140" s="317"/>
    </row>
    <row r="141" spans="1:28" x14ac:dyDescent="0.25">
      <c r="A141" s="318" t="s">
        <v>250</v>
      </c>
      <c r="B141" s="319">
        <v>32.61</v>
      </c>
      <c r="C141" s="320">
        <v>34.25</v>
      </c>
      <c r="D141" s="320">
        <v>35.97</v>
      </c>
      <c r="E141" s="320">
        <v>37.76</v>
      </c>
      <c r="F141" s="320">
        <v>39.64</v>
      </c>
      <c r="G141" s="342"/>
      <c r="I141" s="314">
        <f>B141*80</f>
        <v>2608.8000000000002</v>
      </c>
      <c r="J141" s="315">
        <f>C141*80</f>
        <v>2740</v>
      </c>
      <c r="K141" s="315">
        <f>D141*80</f>
        <v>2877.6</v>
      </c>
      <c r="L141" s="315">
        <f>E141*80</f>
        <v>3020.7999999999997</v>
      </c>
      <c r="M141" s="315">
        <f>F141*80</f>
        <v>3171.2</v>
      </c>
      <c r="N141" s="317"/>
      <c r="P141" s="314">
        <f t="shared" si="32"/>
        <v>5652.4000000000005</v>
      </c>
      <c r="Q141" s="320">
        <f t="shared" si="32"/>
        <v>5936.666666666667</v>
      </c>
      <c r="R141" s="320">
        <f t="shared" si="32"/>
        <v>6234.7999999999993</v>
      </c>
      <c r="S141" s="320">
        <f t="shared" si="32"/>
        <v>6545.0666666666657</v>
      </c>
      <c r="T141" s="320">
        <f t="shared" si="32"/>
        <v>6870.9333333333334</v>
      </c>
      <c r="U141" s="342"/>
      <c r="W141" s="314">
        <f t="shared" si="33"/>
        <v>67828.800000000003</v>
      </c>
      <c r="X141" s="315">
        <f t="shared" si="33"/>
        <v>71240</v>
      </c>
      <c r="Y141" s="315">
        <f t="shared" si="33"/>
        <v>74817.599999999991</v>
      </c>
      <c r="Z141" s="315">
        <f t="shared" si="33"/>
        <v>78540.799999999988</v>
      </c>
      <c r="AA141" s="315">
        <f t="shared" si="33"/>
        <v>82451.199999999997</v>
      </c>
      <c r="AB141" s="317"/>
    </row>
    <row r="142" spans="1:28" x14ac:dyDescent="0.25">
      <c r="A142" s="318" t="s">
        <v>163</v>
      </c>
      <c r="B142" s="319">
        <v>24.61</v>
      </c>
      <c r="C142" s="320">
        <v>25.85</v>
      </c>
      <c r="D142" s="320">
        <v>27.14</v>
      </c>
      <c r="E142" s="320">
        <v>28.5</v>
      </c>
      <c r="F142" s="320">
        <v>29.93</v>
      </c>
      <c r="G142" s="342"/>
      <c r="I142" s="314">
        <f t="shared" ref="I142:M144" si="34">(B142*2912)/26</f>
        <v>2756.3199999999997</v>
      </c>
      <c r="J142" s="315">
        <f t="shared" si="34"/>
        <v>2895.2</v>
      </c>
      <c r="K142" s="315">
        <f t="shared" si="34"/>
        <v>3039.6800000000003</v>
      </c>
      <c r="L142" s="315">
        <f t="shared" si="34"/>
        <v>3192</v>
      </c>
      <c r="M142" s="315">
        <f t="shared" si="34"/>
        <v>3352.1600000000003</v>
      </c>
      <c r="N142" s="317"/>
      <c r="P142" s="314">
        <f t="shared" si="32"/>
        <v>5972.0266666666657</v>
      </c>
      <c r="Q142" s="320">
        <f t="shared" si="32"/>
        <v>6272.9333333333334</v>
      </c>
      <c r="R142" s="320">
        <f t="shared" si="32"/>
        <v>6585.9733333333343</v>
      </c>
      <c r="S142" s="320">
        <f t="shared" si="32"/>
        <v>6916</v>
      </c>
      <c r="T142" s="320">
        <f t="shared" si="32"/>
        <v>7263.0133333333333</v>
      </c>
      <c r="U142" s="342"/>
      <c r="W142" s="314">
        <f t="shared" si="33"/>
        <v>71664.319999999992</v>
      </c>
      <c r="X142" s="315">
        <f t="shared" si="33"/>
        <v>75275.199999999997</v>
      </c>
      <c r="Y142" s="315">
        <f t="shared" si="33"/>
        <v>79031.680000000008</v>
      </c>
      <c r="Z142" s="315">
        <f t="shared" si="33"/>
        <v>82992</v>
      </c>
      <c r="AA142" s="315">
        <f t="shared" si="33"/>
        <v>87156.160000000003</v>
      </c>
      <c r="AB142" s="317"/>
    </row>
    <row r="143" spans="1:28" x14ac:dyDescent="0.25">
      <c r="A143" s="318" t="s">
        <v>164</v>
      </c>
      <c r="B143" s="319">
        <v>20.37</v>
      </c>
      <c r="C143" s="320">
        <v>21.39</v>
      </c>
      <c r="D143" s="320">
        <v>22.46</v>
      </c>
      <c r="E143" s="320">
        <v>23.58</v>
      </c>
      <c r="F143" s="320">
        <v>24.76</v>
      </c>
      <c r="G143" s="342"/>
      <c r="I143" s="314">
        <f t="shared" si="34"/>
        <v>2281.44</v>
      </c>
      <c r="J143" s="315">
        <f t="shared" si="34"/>
        <v>2395.6799999999998</v>
      </c>
      <c r="K143" s="315">
        <f t="shared" si="34"/>
        <v>2515.52</v>
      </c>
      <c r="L143" s="315">
        <f t="shared" si="34"/>
        <v>2640.9599999999996</v>
      </c>
      <c r="M143" s="315">
        <f t="shared" si="34"/>
        <v>2773.1200000000003</v>
      </c>
      <c r="N143" s="317"/>
      <c r="P143" s="314">
        <f t="shared" si="32"/>
        <v>4943.12</v>
      </c>
      <c r="Q143" s="320">
        <f t="shared" si="32"/>
        <v>5190.6399999999994</v>
      </c>
      <c r="R143" s="320">
        <f t="shared" si="32"/>
        <v>5450.2933333333331</v>
      </c>
      <c r="S143" s="320">
        <f t="shared" si="32"/>
        <v>5722.079999999999</v>
      </c>
      <c r="T143" s="320">
        <f t="shared" si="32"/>
        <v>6008.4266666666672</v>
      </c>
      <c r="U143" s="342"/>
      <c r="W143" s="314">
        <f t="shared" si="33"/>
        <v>59317.440000000002</v>
      </c>
      <c r="X143" s="315">
        <f t="shared" si="33"/>
        <v>62287.679999999993</v>
      </c>
      <c r="Y143" s="315">
        <f t="shared" si="33"/>
        <v>65403.519999999997</v>
      </c>
      <c r="Z143" s="315">
        <f t="shared" si="33"/>
        <v>68664.959999999992</v>
      </c>
      <c r="AA143" s="315">
        <f t="shared" si="33"/>
        <v>72101.12000000001</v>
      </c>
      <c r="AB143" s="317"/>
    </row>
    <row r="144" spans="1:28" x14ac:dyDescent="0.25">
      <c r="A144" s="318" t="s">
        <v>165</v>
      </c>
      <c r="B144" s="319">
        <v>17.489999999999998</v>
      </c>
      <c r="C144" s="320">
        <v>18.36</v>
      </c>
      <c r="D144" s="320">
        <v>19.29</v>
      </c>
      <c r="E144" s="320">
        <v>20.25</v>
      </c>
      <c r="F144" s="320">
        <v>21.27</v>
      </c>
      <c r="G144" s="342"/>
      <c r="I144" s="314">
        <f t="shared" si="34"/>
        <v>1958.8799999999999</v>
      </c>
      <c r="J144" s="315">
        <f t="shared" si="34"/>
        <v>2056.3200000000002</v>
      </c>
      <c r="K144" s="315">
        <f t="shared" si="34"/>
        <v>2160.48</v>
      </c>
      <c r="L144" s="315">
        <f t="shared" si="34"/>
        <v>2268</v>
      </c>
      <c r="M144" s="315">
        <f t="shared" si="34"/>
        <v>2382.2399999999998</v>
      </c>
      <c r="N144" s="317"/>
      <c r="P144" s="314">
        <f t="shared" si="32"/>
        <v>4244.24</v>
      </c>
      <c r="Q144" s="320">
        <f t="shared" si="32"/>
        <v>4455.3600000000006</v>
      </c>
      <c r="R144" s="320">
        <f t="shared" si="32"/>
        <v>4681.04</v>
      </c>
      <c r="S144" s="320">
        <f t="shared" si="32"/>
        <v>4914</v>
      </c>
      <c r="T144" s="320">
        <f t="shared" si="32"/>
        <v>5161.5199999999995</v>
      </c>
      <c r="U144" s="342"/>
      <c r="W144" s="314">
        <f t="shared" si="33"/>
        <v>50930.879999999997</v>
      </c>
      <c r="X144" s="315">
        <f t="shared" si="33"/>
        <v>53464.320000000007</v>
      </c>
      <c r="Y144" s="315">
        <f t="shared" si="33"/>
        <v>56172.480000000003</v>
      </c>
      <c r="Z144" s="315">
        <f t="shared" si="33"/>
        <v>58968</v>
      </c>
      <c r="AA144" s="315">
        <f t="shared" si="33"/>
        <v>61938.239999999991</v>
      </c>
      <c r="AB144" s="317"/>
    </row>
    <row r="145" spans="1:28" x14ac:dyDescent="0.25">
      <c r="A145" s="318" t="s">
        <v>69</v>
      </c>
      <c r="B145" s="319">
        <v>21.46</v>
      </c>
      <c r="C145" s="320">
        <v>22.53</v>
      </c>
      <c r="D145" s="320">
        <v>23.65</v>
      </c>
      <c r="E145" s="320">
        <v>24.84</v>
      </c>
      <c r="F145" s="320">
        <v>26.08</v>
      </c>
      <c r="G145" s="342"/>
      <c r="I145" s="314">
        <f>B145*80</f>
        <v>1716.8000000000002</v>
      </c>
      <c r="J145" s="315">
        <f>C145*80</f>
        <v>1802.4</v>
      </c>
      <c r="K145" s="315">
        <f>D145*80</f>
        <v>1892</v>
      </c>
      <c r="L145" s="315">
        <f>E145*80</f>
        <v>1987.2</v>
      </c>
      <c r="M145" s="315">
        <f>F145*80</f>
        <v>2086.3999999999996</v>
      </c>
      <c r="N145" s="317"/>
      <c r="P145" s="314">
        <f t="shared" si="32"/>
        <v>3719.7333333333336</v>
      </c>
      <c r="Q145" s="320">
        <f t="shared" si="32"/>
        <v>3905.2000000000003</v>
      </c>
      <c r="R145" s="320">
        <f t="shared" si="32"/>
        <v>4099.333333333333</v>
      </c>
      <c r="S145" s="320">
        <f t="shared" si="32"/>
        <v>4305.6000000000004</v>
      </c>
      <c r="T145" s="320">
        <f t="shared" si="32"/>
        <v>4520.5333333333328</v>
      </c>
      <c r="U145" s="342"/>
      <c r="W145" s="314">
        <f t="shared" si="33"/>
        <v>44636.800000000003</v>
      </c>
      <c r="X145" s="315">
        <f t="shared" si="33"/>
        <v>46862.400000000001</v>
      </c>
      <c r="Y145" s="315">
        <f t="shared" si="33"/>
        <v>49192</v>
      </c>
      <c r="Z145" s="315">
        <f t="shared" si="33"/>
        <v>51667.200000000004</v>
      </c>
      <c r="AA145" s="315">
        <f t="shared" si="33"/>
        <v>54246.399999999994</v>
      </c>
      <c r="AB145" s="317"/>
    </row>
    <row r="146" spans="1:28" ht="14.1" customHeight="1" x14ac:dyDescent="0.25">
      <c r="A146" s="332"/>
      <c r="B146" s="333"/>
      <c r="C146" s="334"/>
      <c r="D146" s="334"/>
      <c r="E146" s="335"/>
      <c r="F146" s="334"/>
      <c r="G146" s="336"/>
      <c r="I146" s="337"/>
      <c r="J146" s="335"/>
      <c r="K146" s="338"/>
      <c r="L146" s="339"/>
      <c r="M146" s="338"/>
      <c r="N146" s="340"/>
      <c r="O146" s="315"/>
      <c r="P146" s="337"/>
      <c r="Q146" s="339"/>
      <c r="R146" s="338"/>
      <c r="S146" s="339"/>
      <c r="T146" s="338"/>
      <c r="U146" s="340"/>
      <c r="W146" s="337"/>
      <c r="X146" s="339"/>
      <c r="Y146" s="338"/>
      <c r="Z146" s="339"/>
      <c r="AA146" s="338"/>
      <c r="AB146" s="340"/>
    </row>
    <row r="147" spans="1:28" ht="14.1" customHeight="1" x14ac:dyDescent="0.25">
      <c r="A147" s="311" t="s">
        <v>219</v>
      </c>
      <c r="B147" s="312"/>
      <c r="G147" s="313"/>
      <c r="I147" s="314"/>
      <c r="K147" s="315"/>
      <c r="L147" s="316"/>
      <c r="M147" s="315"/>
      <c r="N147" s="317"/>
      <c r="O147" s="315"/>
      <c r="P147" s="314"/>
      <c r="Q147" s="316"/>
      <c r="R147" s="315"/>
      <c r="S147" s="316"/>
      <c r="T147" s="315"/>
      <c r="U147" s="317"/>
      <c r="W147" s="314"/>
      <c r="X147" s="316"/>
      <c r="Y147" s="315"/>
      <c r="Z147" s="316"/>
      <c r="AA147" s="315"/>
      <c r="AB147" s="317"/>
    </row>
    <row r="148" spans="1:28" x14ac:dyDescent="0.25">
      <c r="A148" s="318" t="s">
        <v>215</v>
      </c>
      <c r="B148" s="344">
        <v>14.84</v>
      </c>
      <c r="C148" s="345">
        <v>15.58</v>
      </c>
      <c r="D148" s="345">
        <v>16.36</v>
      </c>
      <c r="E148" s="345">
        <v>17.18</v>
      </c>
      <c r="F148" s="345">
        <v>18.04</v>
      </c>
      <c r="G148" s="346"/>
      <c r="I148" s="347">
        <v>0</v>
      </c>
      <c r="J148" s="348">
        <v>0</v>
      </c>
      <c r="K148" s="349">
        <v>0</v>
      </c>
      <c r="L148" s="348">
        <v>0</v>
      </c>
      <c r="M148" s="349">
        <v>0</v>
      </c>
      <c r="N148" s="350"/>
      <c r="P148" s="347">
        <v>0</v>
      </c>
      <c r="Q148" s="348">
        <v>0</v>
      </c>
      <c r="R148" s="349">
        <v>0</v>
      </c>
      <c r="S148" s="348">
        <v>0</v>
      </c>
      <c r="T148" s="349">
        <v>0</v>
      </c>
      <c r="U148" s="350"/>
      <c r="W148" s="347">
        <v>0</v>
      </c>
      <c r="X148" s="348">
        <v>0</v>
      </c>
      <c r="Y148" s="349">
        <v>0</v>
      </c>
      <c r="Z148" s="348">
        <v>0</v>
      </c>
      <c r="AA148" s="349">
        <v>0</v>
      </c>
      <c r="AB148" s="350"/>
    </row>
    <row r="149" spans="1:28" x14ac:dyDescent="0.25">
      <c r="A149" s="318" t="s">
        <v>216</v>
      </c>
      <c r="B149" s="344">
        <v>15</v>
      </c>
      <c r="C149" s="345">
        <v>0</v>
      </c>
      <c r="D149" s="345">
        <v>0</v>
      </c>
      <c r="E149" s="345">
        <v>0</v>
      </c>
      <c r="F149" s="345">
        <v>0</v>
      </c>
      <c r="G149" s="346"/>
      <c r="I149" s="347">
        <v>0</v>
      </c>
      <c r="J149" s="348">
        <v>0</v>
      </c>
      <c r="K149" s="349">
        <v>0</v>
      </c>
      <c r="L149" s="348">
        <v>0</v>
      </c>
      <c r="M149" s="349">
        <v>0</v>
      </c>
      <c r="N149" s="350"/>
      <c r="P149" s="347">
        <v>0</v>
      </c>
      <c r="Q149" s="348">
        <v>0</v>
      </c>
      <c r="R149" s="349">
        <v>0</v>
      </c>
      <c r="S149" s="348">
        <v>0</v>
      </c>
      <c r="T149" s="349">
        <v>0</v>
      </c>
      <c r="U149" s="350"/>
      <c r="W149" s="347">
        <v>0</v>
      </c>
      <c r="X149" s="348">
        <v>0</v>
      </c>
      <c r="Y149" s="349">
        <v>0</v>
      </c>
      <c r="Z149" s="348">
        <v>0</v>
      </c>
      <c r="AA149" s="349">
        <v>0</v>
      </c>
      <c r="AB149" s="350"/>
    </row>
    <row r="150" spans="1:28" x14ac:dyDescent="0.25">
      <c r="A150" s="318" t="s">
        <v>220</v>
      </c>
      <c r="B150" s="344">
        <v>20</v>
      </c>
      <c r="C150" s="345">
        <v>0</v>
      </c>
      <c r="D150" s="345">
        <v>0</v>
      </c>
      <c r="E150" s="345">
        <v>0</v>
      </c>
      <c r="F150" s="345">
        <v>0</v>
      </c>
      <c r="G150" s="346"/>
      <c r="I150" s="347">
        <v>0</v>
      </c>
      <c r="J150" s="348">
        <v>0</v>
      </c>
      <c r="K150" s="349">
        <v>0</v>
      </c>
      <c r="L150" s="348">
        <v>0</v>
      </c>
      <c r="M150" s="349">
        <v>0</v>
      </c>
      <c r="N150" s="350"/>
      <c r="P150" s="347">
        <v>0</v>
      </c>
      <c r="Q150" s="348">
        <v>0</v>
      </c>
      <c r="R150" s="349">
        <v>0</v>
      </c>
      <c r="S150" s="348">
        <v>0</v>
      </c>
      <c r="T150" s="349">
        <v>0</v>
      </c>
      <c r="U150" s="350"/>
      <c r="W150" s="347">
        <v>0</v>
      </c>
      <c r="X150" s="348">
        <v>0</v>
      </c>
      <c r="Y150" s="349">
        <v>0</v>
      </c>
      <c r="Z150" s="348">
        <v>0</v>
      </c>
      <c r="AA150" s="349">
        <v>0</v>
      </c>
      <c r="AB150" s="350"/>
    </row>
    <row r="151" spans="1:28" x14ac:dyDescent="0.25">
      <c r="A151" s="318" t="s">
        <v>221</v>
      </c>
      <c r="B151" s="319">
        <v>29.55</v>
      </c>
      <c r="C151" s="321">
        <v>31.02</v>
      </c>
      <c r="D151" s="321">
        <v>32.58</v>
      </c>
      <c r="E151" s="321">
        <v>34.200000000000003</v>
      </c>
      <c r="F151" s="321">
        <v>35.92</v>
      </c>
      <c r="G151" s="322">
        <v>37.71</v>
      </c>
      <c r="I151" s="347">
        <v>0</v>
      </c>
      <c r="J151" s="348">
        <v>0</v>
      </c>
      <c r="K151" s="349">
        <v>0</v>
      </c>
      <c r="L151" s="348">
        <v>0</v>
      </c>
      <c r="M151" s="349">
        <v>0</v>
      </c>
      <c r="N151" s="350"/>
      <c r="P151" s="347">
        <v>0</v>
      </c>
      <c r="Q151" s="348">
        <v>0</v>
      </c>
      <c r="R151" s="349">
        <v>0</v>
      </c>
      <c r="S151" s="348">
        <v>0</v>
      </c>
      <c r="T151" s="349">
        <v>0</v>
      </c>
      <c r="U151" s="350"/>
      <c r="W151" s="347">
        <v>0</v>
      </c>
      <c r="X151" s="348">
        <v>0</v>
      </c>
      <c r="Y151" s="349">
        <v>0</v>
      </c>
      <c r="Z151" s="348">
        <v>0</v>
      </c>
      <c r="AA151" s="349">
        <v>0</v>
      </c>
      <c r="AB151" s="350"/>
    </row>
    <row r="152" spans="1:28" x14ac:dyDescent="0.25">
      <c r="A152" s="318" t="s">
        <v>239</v>
      </c>
      <c r="B152" s="344">
        <v>13</v>
      </c>
      <c r="C152" s="345">
        <v>0</v>
      </c>
      <c r="D152" s="345">
        <v>0</v>
      </c>
      <c r="E152" s="345">
        <v>0</v>
      </c>
      <c r="F152" s="345">
        <v>0</v>
      </c>
      <c r="G152" s="346"/>
      <c r="I152" s="347">
        <v>0</v>
      </c>
      <c r="J152" s="348">
        <v>0</v>
      </c>
      <c r="K152" s="349">
        <v>0</v>
      </c>
      <c r="L152" s="348">
        <v>0</v>
      </c>
      <c r="M152" s="349">
        <v>0</v>
      </c>
      <c r="N152" s="350"/>
      <c r="P152" s="347">
        <v>0</v>
      </c>
      <c r="Q152" s="348">
        <v>0</v>
      </c>
      <c r="R152" s="349">
        <v>0</v>
      </c>
      <c r="S152" s="348">
        <v>0</v>
      </c>
      <c r="T152" s="349">
        <v>0</v>
      </c>
      <c r="U152" s="350"/>
      <c r="W152" s="347">
        <v>0</v>
      </c>
      <c r="X152" s="348">
        <v>0</v>
      </c>
      <c r="Y152" s="349">
        <v>0</v>
      </c>
      <c r="Z152" s="348">
        <v>0</v>
      </c>
      <c r="AA152" s="349">
        <v>0</v>
      </c>
      <c r="AB152" s="350"/>
    </row>
    <row r="153" spans="1:28" x14ac:dyDescent="0.25">
      <c r="A153" s="318" t="s">
        <v>224</v>
      </c>
      <c r="B153" s="344">
        <v>27</v>
      </c>
      <c r="C153" s="345">
        <v>0</v>
      </c>
      <c r="D153" s="345">
        <v>0</v>
      </c>
      <c r="E153" s="345">
        <v>0</v>
      </c>
      <c r="F153" s="345">
        <v>40</v>
      </c>
      <c r="G153" s="346"/>
      <c r="I153" s="347">
        <v>0</v>
      </c>
      <c r="J153" s="348">
        <v>0</v>
      </c>
      <c r="K153" s="349">
        <v>0</v>
      </c>
      <c r="L153" s="348">
        <v>0</v>
      </c>
      <c r="M153" s="349">
        <v>0</v>
      </c>
      <c r="N153" s="350"/>
      <c r="P153" s="347">
        <v>0</v>
      </c>
      <c r="Q153" s="348">
        <v>0</v>
      </c>
      <c r="R153" s="349">
        <v>0</v>
      </c>
      <c r="S153" s="348">
        <v>0</v>
      </c>
      <c r="T153" s="349">
        <v>0</v>
      </c>
      <c r="U153" s="350"/>
      <c r="W153" s="347">
        <v>0</v>
      </c>
      <c r="X153" s="348">
        <v>0</v>
      </c>
      <c r="Y153" s="349">
        <v>0</v>
      </c>
      <c r="Z153" s="348">
        <v>0</v>
      </c>
      <c r="AA153" s="349">
        <v>0</v>
      </c>
      <c r="AB153" s="350"/>
    </row>
    <row r="154" spans="1:28" ht="13.8" thickBot="1" x14ac:dyDescent="0.3">
      <c r="A154" s="318" t="s">
        <v>283</v>
      </c>
      <c r="B154" s="351">
        <v>17</v>
      </c>
      <c r="C154" s="352">
        <v>17.5</v>
      </c>
      <c r="D154" s="352">
        <v>18</v>
      </c>
      <c r="E154" s="353">
        <v>18.5</v>
      </c>
      <c r="F154" s="352">
        <v>19</v>
      </c>
      <c r="G154" s="354"/>
      <c r="I154" s="355">
        <v>0</v>
      </c>
      <c r="J154" s="353">
        <v>0</v>
      </c>
      <c r="K154" s="352">
        <v>0</v>
      </c>
      <c r="L154" s="353">
        <v>0</v>
      </c>
      <c r="M154" s="352">
        <v>0</v>
      </c>
      <c r="N154" s="354"/>
      <c r="P154" s="355">
        <v>0</v>
      </c>
      <c r="Q154" s="353">
        <v>0</v>
      </c>
      <c r="R154" s="352">
        <v>0</v>
      </c>
      <c r="S154" s="353">
        <v>0</v>
      </c>
      <c r="T154" s="352">
        <v>0</v>
      </c>
      <c r="U154" s="354"/>
      <c r="W154" s="355">
        <v>0</v>
      </c>
      <c r="X154" s="353">
        <v>0</v>
      </c>
      <c r="Y154" s="352">
        <v>0</v>
      </c>
      <c r="Z154" s="353">
        <v>0</v>
      </c>
      <c r="AA154" s="352">
        <v>0</v>
      </c>
      <c r="AB154" s="354"/>
    </row>
    <row r="155" spans="1:28" x14ac:dyDescent="0.25">
      <c r="A155" s="356"/>
      <c r="B155" s="357"/>
    </row>
    <row r="156" spans="1:28" x14ac:dyDescent="0.25">
      <c r="A156" s="356"/>
    </row>
    <row r="157" spans="1:28" x14ac:dyDescent="0.25">
      <c r="A157" s="358"/>
    </row>
    <row r="158" spans="1:28" x14ac:dyDescent="0.25">
      <c r="B158" s="286" t="s">
        <v>133</v>
      </c>
    </row>
    <row r="159" spans="1:28" s="287" customFormat="1" x14ac:dyDescent="0.25">
      <c r="A159" s="286"/>
      <c r="B159" s="359" t="s">
        <v>134</v>
      </c>
      <c r="C159" s="286" t="s">
        <v>284</v>
      </c>
      <c r="D159" s="286"/>
      <c r="F159" s="286"/>
      <c r="G159" s="286"/>
      <c r="H159" s="286"/>
      <c r="I159" s="286"/>
      <c r="K159" s="286"/>
      <c r="M159" s="286"/>
      <c r="N159" s="286"/>
      <c r="O159" s="286"/>
      <c r="P159" s="286"/>
      <c r="R159" s="286"/>
      <c r="T159" s="286"/>
      <c r="U159" s="286"/>
      <c r="V159" s="286"/>
      <c r="W159" s="286"/>
      <c r="Y159" s="286"/>
      <c r="AA159" s="286"/>
      <c r="AB159" s="286"/>
    </row>
    <row r="160" spans="1:28" s="287" customFormat="1" x14ac:dyDescent="0.25">
      <c r="A160" s="286"/>
      <c r="B160" s="359" t="s">
        <v>135</v>
      </c>
      <c r="C160" s="286" t="s">
        <v>140</v>
      </c>
      <c r="D160" s="286"/>
      <c r="F160" s="286"/>
      <c r="G160" s="286"/>
      <c r="H160" s="286"/>
      <c r="I160" s="286"/>
      <c r="K160" s="286"/>
      <c r="M160" s="286"/>
      <c r="N160" s="286"/>
      <c r="O160" s="286"/>
      <c r="P160" s="286"/>
      <c r="R160" s="286"/>
      <c r="T160" s="286"/>
      <c r="U160" s="286"/>
      <c r="V160" s="286"/>
      <c r="W160" s="286"/>
      <c r="Y160" s="286"/>
      <c r="AA160" s="286"/>
      <c r="AB160" s="286"/>
    </row>
    <row r="161" spans="1:28" s="287" customFormat="1" x14ac:dyDescent="0.25">
      <c r="A161" s="286"/>
      <c r="B161" s="359" t="s">
        <v>137</v>
      </c>
      <c r="C161" s="286" t="s">
        <v>284</v>
      </c>
      <c r="D161" s="286"/>
      <c r="F161" s="286"/>
      <c r="G161" s="286"/>
      <c r="H161" s="286"/>
      <c r="I161" s="286"/>
      <c r="K161" s="286"/>
      <c r="M161" s="286"/>
      <c r="N161" s="286"/>
      <c r="O161" s="286"/>
      <c r="P161" s="286"/>
      <c r="R161" s="286"/>
      <c r="T161" s="286"/>
      <c r="U161" s="286"/>
      <c r="V161" s="286"/>
      <c r="W161" s="286"/>
      <c r="Y161" s="286"/>
      <c r="AA161" s="286"/>
      <c r="AB161" s="286"/>
    </row>
    <row r="162" spans="1:28" s="287" customFormat="1" x14ac:dyDescent="0.25">
      <c r="A162" s="286"/>
      <c r="B162" s="359" t="s">
        <v>138</v>
      </c>
      <c r="C162" s="286" t="s">
        <v>222</v>
      </c>
      <c r="D162" s="286"/>
      <c r="F162" s="286"/>
      <c r="G162" s="286"/>
      <c r="H162" s="286"/>
      <c r="I162" s="286"/>
      <c r="K162" s="286"/>
      <c r="M162" s="286"/>
      <c r="N162" s="286"/>
      <c r="O162" s="286"/>
      <c r="P162" s="286"/>
      <c r="R162" s="286"/>
      <c r="T162" s="286"/>
      <c r="U162" s="286"/>
      <c r="V162" s="286"/>
      <c r="W162" s="286"/>
      <c r="Y162" s="286"/>
      <c r="AA162" s="286"/>
      <c r="AB162" s="286"/>
    </row>
    <row r="163" spans="1:28" s="287" customFormat="1" x14ac:dyDescent="0.25">
      <c r="A163" s="286"/>
      <c r="B163" s="359" t="s">
        <v>223</v>
      </c>
      <c r="C163" s="286" t="s">
        <v>226</v>
      </c>
      <c r="D163" s="286"/>
      <c r="F163" s="286"/>
      <c r="G163" s="286"/>
      <c r="H163" s="286"/>
      <c r="I163" s="286"/>
      <c r="K163" s="286"/>
      <c r="M163" s="286"/>
      <c r="N163" s="286"/>
      <c r="O163" s="286"/>
      <c r="P163" s="286"/>
      <c r="R163" s="286"/>
      <c r="T163" s="286"/>
      <c r="U163" s="286"/>
      <c r="V163" s="286"/>
      <c r="W163" s="286"/>
      <c r="Y163" s="286"/>
      <c r="AA163" s="286"/>
      <c r="AB163" s="286"/>
    </row>
    <row r="164" spans="1:28" s="287" customFormat="1" x14ac:dyDescent="0.25">
      <c r="A164" s="286"/>
      <c r="B164" s="359" t="s">
        <v>225</v>
      </c>
      <c r="C164" s="286" t="s">
        <v>227</v>
      </c>
      <c r="D164" s="286"/>
      <c r="F164" s="286"/>
      <c r="G164" s="286"/>
      <c r="H164" s="286"/>
      <c r="I164" s="286"/>
      <c r="K164" s="286"/>
      <c r="M164" s="286"/>
      <c r="N164" s="286"/>
      <c r="O164" s="286"/>
      <c r="P164" s="360"/>
      <c r="R164" s="286"/>
      <c r="T164" s="286"/>
      <c r="U164" s="286"/>
      <c r="V164" s="286"/>
      <c r="W164" s="286"/>
      <c r="Y164" s="286"/>
      <c r="AA164" s="286"/>
      <c r="AB164" s="286"/>
    </row>
    <row r="165" spans="1:28" s="287" customFormat="1" x14ac:dyDescent="0.25">
      <c r="A165" s="286"/>
      <c r="B165" s="361" t="s">
        <v>237</v>
      </c>
      <c r="C165" s="286" t="s">
        <v>238</v>
      </c>
      <c r="D165" s="286"/>
      <c r="F165" s="286"/>
      <c r="G165" s="286"/>
      <c r="H165" s="286"/>
      <c r="I165" s="286"/>
      <c r="K165" s="286"/>
      <c r="M165" s="286"/>
      <c r="N165" s="286"/>
      <c r="O165" s="286"/>
      <c r="P165" s="360"/>
      <c r="R165" s="286"/>
      <c r="T165" s="286"/>
      <c r="U165" s="286"/>
      <c r="V165" s="286"/>
      <c r="W165" s="286"/>
      <c r="Y165" s="286"/>
      <c r="AA165" s="286"/>
      <c r="AB165" s="286"/>
    </row>
    <row r="166" spans="1:28" s="287" customFormat="1" x14ac:dyDescent="0.25">
      <c r="A166" s="286"/>
      <c r="B166" s="361"/>
      <c r="C166" s="286"/>
      <c r="D166" s="286"/>
      <c r="F166" s="286"/>
      <c r="G166" s="286"/>
      <c r="H166" s="286"/>
      <c r="I166" s="286"/>
      <c r="K166" s="286"/>
      <c r="M166" s="286"/>
      <c r="N166" s="286"/>
      <c r="O166" s="286"/>
      <c r="P166" s="360"/>
      <c r="R166" s="286"/>
      <c r="T166" s="286"/>
      <c r="U166" s="286"/>
      <c r="V166" s="286"/>
      <c r="W166" s="286"/>
      <c r="Y166" s="286"/>
      <c r="AA166" s="286"/>
      <c r="AB166" s="286"/>
    </row>
    <row r="167" spans="1:28" s="287" customFormat="1" x14ac:dyDescent="0.25">
      <c r="A167" s="286"/>
      <c r="B167" s="286"/>
      <c r="C167" s="286"/>
      <c r="D167" s="286"/>
      <c r="F167" s="286"/>
      <c r="G167" s="286"/>
      <c r="H167" s="286"/>
      <c r="I167" s="286"/>
      <c r="K167" s="286"/>
      <c r="M167" s="286"/>
      <c r="N167" s="286"/>
      <c r="O167" s="286"/>
      <c r="P167" s="360"/>
      <c r="R167" s="286"/>
      <c r="T167" s="286"/>
      <c r="U167" s="286"/>
      <c r="V167" s="286"/>
      <c r="W167" s="286"/>
      <c r="Y167" s="286"/>
      <c r="AA167" s="286"/>
      <c r="AB167" s="286"/>
    </row>
    <row r="168" spans="1:28" s="287" customFormat="1" x14ac:dyDescent="0.25">
      <c r="A168" s="286"/>
      <c r="B168" s="286"/>
      <c r="C168" s="286"/>
      <c r="D168" s="286"/>
      <c r="F168" s="286"/>
      <c r="G168" s="286"/>
      <c r="H168" s="286"/>
      <c r="I168" s="286"/>
      <c r="K168" s="286"/>
      <c r="M168" s="286"/>
      <c r="N168" s="286"/>
      <c r="O168" s="286"/>
      <c r="P168" s="360"/>
      <c r="R168" s="286"/>
      <c r="T168" s="286"/>
      <c r="U168" s="286"/>
      <c r="V168" s="286"/>
      <c r="W168" s="286"/>
      <c r="Y168" s="286"/>
      <c r="AA168" s="286"/>
      <c r="AB168" s="286"/>
    </row>
  </sheetData>
  <sheetProtection algorithmName="SHA-512" hashValue="fQT8U1SIgX5wL/HHlXtP9ReevrJixsSvQMRCbT9QtTDe5Szj8nqPN0WXRfGwkmhLm5DB7FX08Z7i4+iQwiFrFw==" saltValue="zfmx3t6xL6wO+BFqB1hqzA==" spinCount="100000" sheet="1" objects="1" scenarios="1" selectLockedCells="1" selectUnlockedCells="1"/>
  <mergeCells count="5">
    <mergeCell ref="K3:T3"/>
    <mergeCell ref="B4:G4"/>
    <mergeCell ref="I4:N4"/>
    <mergeCell ref="P4:U4"/>
    <mergeCell ref="W4:AB4"/>
  </mergeCells>
  <pageMargins left="0.25" right="0.25" top="0.75" bottom="0.75" header="0.3" footer="0.3"/>
  <pageSetup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102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33203125" defaultRowHeight="13.8" x14ac:dyDescent="0.25"/>
  <cols>
    <col min="1" max="1" width="49" style="180" customWidth="1"/>
    <col min="2" max="4" width="8.77734375" style="180" customWidth="1"/>
    <col min="5" max="5" width="8.77734375" style="181" customWidth="1"/>
    <col min="6" max="6" width="8.77734375" style="180" customWidth="1"/>
    <col min="7" max="7" width="1.77734375" style="180" customWidth="1"/>
    <col min="8" max="8" width="12.77734375" style="180" customWidth="1"/>
    <col min="9" max="9" width="12.77734375" style="181" customWidth="1"/>
    <col min="10" max="10" width="12.77734375" style="180" customWidth="1"/>
    <col min="11" max="11" width="12.77734375" style="181" customWidth="1"/>
    <col min="12" max="12" width="12.77734375" style="180" customWidth="1"/>
    <col min="13" max="13" width="2" style="180" customWidth="1"/>
    <col min="14" max="14" width="12" style="180" customWidth="1"/>
    <col min="15" max="15" width="12" style="181" customWidth="1"/>
    <col min="16" max="16" width="12" style="180" customWidth="1"/>
    <col min="17" max="17" width="12" style="181" customWidth="1"/>
    <col min="18" max="18" width="12" style="180" customWidth="1"/>
    <col min="19" max="19" width="2.109375" style="180" customWidth="1"/>
    <col min="20" max="20" width="13.44140625" style="182" bestFit="1" customWidth="1"/>
    <col min="21" max="21" width="12" style="183" customWidth="1"/>
    <col min="22" max="22" width="13.44140625" style="182" bestFit="1" customWidth="1"/>
    <col min="23" max="23" width="12" style="183" customWidth="1"/>
    <col min="24" max="24" width="13.44140625" style="182" bestFit="1" customWidth="1"/>
    <col min="25" max="16384" width="9.33203125" style="180"/>
  </cols>
  <sheetData>
    <row r="1" spans="1:24" x14ac:dyDescent="0.25">
      <c r="A1" s="179" t="s">
        <v>119</v>
      </c>
    </row>
    <row r="2" spans="1:24" x14ac:dyDescent="0.25">
      <c r="A2" s="179" t="s">
        <v>120</v>
      </c>
    </row>
    <row r="3" spans="1:24" ht="14.4" thickBot="1" x14ac:dyDescent="0.3">
      <c r="A3" s="184"/>
      <c r="B3" s="185"/>
      <c r="C3" s="185"/>
      <c r="D3" s="185"/>
      <c r="E3" s="186"/>
      <c r="F3" s="185"/>
      <c r="G3" s="185"/>
      <c r="H3" s="184"/>
      <c r="I3" s="187"/>
      <c r="J3" s="265"/>
      <c r="K3" s="265"/>
      <c r="L3" s="265"/>
      <c r="M3" s="265"/>
      <c r="N3" s="265"/>
      <c r="O3" s="265"/>
      <c r="P3" s="265"/>
      <c r="Q3" s="265"/>
      <c r="R3" s="265"/>
      <c r="U3" s="182"/>
      <c r="W3" s="182"/>
    </row>
    <row r="4" spans="1:24" ht="15" customHeight="1" x14ac:dyDescent="0.25">
      <c r="A4" s="185"/>
      <c r="B4" s="266" t="s">
        <v>170</v>
      </c>
      <c r="C4" s="267"/>
      <c r="D4" s="267"/>
      <c r="E4" s="267"/>
      <c r="F4" s="268"/>
      <c r="G4" s="188"/>
      <c r="H4" s="189"/>
      <c r="I4" s="190"/>
      <c r="J4" s="191" t="s">
        <v>2</v>
      </c>
      <c r="K4" s="192"/>
      <c r="L4" s="193"/>
      <c r="M4" s="185"/>
      <c r="N4" s="189"/>
      <c r="O4" s="190"/>
      <c r="P4" s="191" t="s">
        <v>30</v>
      </c>
      <c r="Q4" s="192"/>
      <c r="R4" s="193"/>
      <c r="T4" s="269" t="s">
        <v>181</v>
      </c>
      <c r="U4" s="270"/>
      <c r="V4" s="270"/>
      <c r="W4" s="270"/>
      <c r="X4" s="271"/>
    </row>
    <row r="5" spans="1:24" ht="14.4" thickBot="1" x14ac:dyDescent="0.3">
      <c r="A5" s="194" t="s">
        <v>171</v>
      </c>
      <c r="B5" s="195" t="s">
        <v>3</v>
      </c>
      <c r="C5" s="196" t="s">
        <v>4</v>
      </c>
      <c r="D5" s="197" t="s">
        <v>5</v>
      </c>
      <c r="E5" s="196" t="s">
        <v>6</v>
      </c>
      <c r="F5" s="198" t="s">
        <v>7</v>
      </c>
      <c r="G5" s="187"/>
      <c r="H5" s="199" t="s">
        <v>3</v>
      </c>
      <c r="I5" s="196" t="s">
        <v>4</v>
      </c>
      <c r="J5" s="196" t="s">
        <v>5</v>
      </c>
      <c r="K5" s="196" t="s">
        <v>6</v>
      </c>
      <c r="L5" s="200" t="s">
        <v>7</v>
      </c>
      <c r="M5" s="188"/>
      <c r="N5" s="199" t="s">
        <v>3</v>
      </c>
      <c r="O5" s="196" t="s">
        <v>4</v>
      </c>
      <c r="P5" s="196" t="s">
        <v>5</v>
      </c>
      <c r="Q5" s="196" t="s">
        <v>6</v>
      </c>
      <c r="R5" s="200" t="s">
        <v>7</v>
      </c>
      <c r="T5" s="199" t="s">
        <v>3</v>
      </c>
      <c r="U5" s="196" t="s">
        <v>4</v>
      </c>
      <c r="V5" s="196" t="s">
        <v>5</v>
      </c>
      <c r="W5" s="196" t="s">
        <v>6</v>
      </c>
      <c r="X5" s="200" t="s">
        <v>7</v>
      </c>
    </row>
    <row r="6" spans="1:24" x14ac:dyDescent="0.25">
      <c r="A6" s="201" t="s">
        <v>105</v>
      </c>
      <c r="B6" s="202">
        <v>60.75</v>
      </c>
      <c r="C6" s="203" t="s">
        <v>28</v>
      </c>
      <c r="D6" s="204">
        <v>67.48</v>
      </c>
      <c r="E6" s="203" t="s">
        <v>28</v>
      </c>
      <c r="F6" s="205">
        <v>74.209999999999994</v>
      </c>
      <c r="G6" s="206"/>
      <c r="H6" s="207">
        <f>B6*80</f>
        <v>4860</v>
      </c>
      <c r="I6" s="208" t="s">
        <v>28</v>
      </c>
      <c r="J6" s="209">
        <f>D6*80</f>
        <v>5398.4000000000005</v>
      </c>
      <c r="K6" s="208" t="s">
        <v>28</v>
      </c>
      <c r="L6" s="210">
        <f>F6*80</f>
        <v>5936.7999999999993</v>
      </c>
      <c r="M6" s="211"/>
      <c r="N6" s="207">
        <f>(H6*26)/12</f>
        <v>10530</v>
      </c>
      <c r="O6" s="208" t="s">
        <v>28</v>
      </c>
      <c r="P6" s="209">
        <f>(J6*26)/12</f>
        <v>11696.533333333335</v>
      </c>
      <c r="Q6" s="208" t="s">
        <v>28</v>
      </c>
      <c r="R6" s="210">
        <f>(L6*26)/12</f>
        <v>12863.066666666666</v>
      </c>
      <c r="T6" s="207">
        <f>H6*26</f>
        <v>126360</v>
      </c>
      <c r="U6" s="208" t="s">
        <v>28</v>
      </c>
      <c r="V6" s="209">
        <f>J6*26</f>
        <v>140358.40000000002</v>
      </c>
      <c r="W6" s="208" t="s">
        <v>28</v>
      </c>
      <c r="X6" s="210">
        <f>L6*26</f>
        <v>154356.79999999999</v>
      </c>
    </row>
    <row r="7" spans="1:24" x14ac:dyDescent="0.25">
      <c r="A7" s="212" t="s">
        <v>172</v>
      </c>
      <c r="B7" s="213">
        <v>27.23</v>
      </c>
      <c r="C7" s="214" t="s">
        <v>28</v>
      </c>
      <c r="D7" s="215">
        <v>30.17</v>
      </c>
      <c r="E7" s="214" t="s">
        <v>28</v>
      </c>
      <c r="F7" s="216">
        <v>33.1</v>
      </c>
      <c r="G7" s="215"/>
      <c r="H7" s="217">
        <f t="shared" ref="H7:K44" si="0">B7*80</f>
        <v>2178.4</v>
      </c>
      <c r="I7" s="218" t="s">
        <v>28</v>
      </c>
      <c r="J7" s="211">
        <f t="shared" ref="J7:J12" si="1">D7*80</f>
        <v>2413.6000000000004</v>
      </c>
      <c r="K7" s="218" t="s">
        <v>28</v>
      </c>
      <c r="L7" s="219">
        <f t="shared" ref="L7:L12" si="2">F7*80</f>
        <v>2648</v>
      </c>
      <c r="M7" s="211"/>
      <c r="N7" s="217">
        <f t="shared" ref="N7:N12" si="3">(H7*26)/12</f>
        <v>4719.8666666666668</v>
      </c>
      <c r="O7" s="218" t="s">
        <v>28</v>
      </c>
      <c r="P7" s="211">
        <f t="shared" ref="P7:P12" si="4">(J7*26)/12</f>
        <v>5229.4666666666672</v>
      </c>
      <c r="Q7" s="218" t="s">
        <v>28</v>
      </c>
      <c r="R7" s="219">
        <f t="shared" ref="R7:R12" si="5">(L7*26)/12</f>
        <v>5737.333333333333</v>
      </c>
      <c r="T7" s="217">
        <f t="shared" ref="T7:T13" si="6">H7*26</f>
        <v>56638.400000000001</v>
      </c>
      <c r="U7" s="218" t="s">
        <v>28</v>
      </c>
      <c r="V7" s="211">
        <f t="shared" ref="V7:V13" si="7">J7*26</f>
        <v>62753.600000000006</v>
      </c>
      <c r="W7" s="218" t="s">
        <v>28</v>
      </c>
      <c r="X7" s="219">
        <f t="shared" ref="X7:X13" si="8">L7*26</f>
        <v>68848</v>
      </c>
    </row>
    <row r="8" spans="1:24" x14ac:dyDescent="0.25">
      <c r="A8" s="212" t="s">
        <v>173</v>
      </c>
      <c r="B8" s="213">
        <v>52.2</v>
      </c>
      <c r="C8" s="214" t="s">
        <v>28</v>
      </c>
      <c r="D8" s="215">
        <v>57.83</v>
      </c>
      <c r="E8" s="214" t="s">
        <v>28</v>
      </c>
      <c r="F8" s="216">
        <v>63.45</v>
      </c>
      <c r="G8" s="215"/>
      <c r="H8" s="217">
        <f t="shared" si="0"/>
        <v>4176</v>
      </c>
      <c r="I8" s="218" t="s">
        <v>28</v>
      </c>
      <c r="J8" s="211">
        <f t="shared" si="1"/>
        <v>4626.3999999999996</v>
      </c>
      <c r="K8" s="218" t="s">
        <v>28</v>
      </c>
      <c r="L8" s="219">
        <f t="shared" si="2"/>
        <v>5076</v>
      </c>
      <c r="M8" s="211"/>
      <c r="N8" s="217">
        <f t="shared" si="3"/>
        <v>9048</v>
      </c>
      <c r="O8" s="218" t="s">
        <v>28</v>
      </c>
      <c r="P8" s="211">
        <f t="shared" si="4"/>
        <v>10023.866666666667</v>
      </c>
      <c r="Q8" s="218" t="s">
        <v>28</v>
      </c>
      <c r="R8" s="219">
        <f t="shared" si="5"/>
        <v>10998</v>
      </c>
      <c r="T8" s="217">
        <f t="shared" si="6"/>
        <v>108576</v>
      </c>
      <c r="U8" s="218" t="s">
        <v>28</v>
      </c>
      <c r="V8" s="211">
        <f t="shared" si="7"/>
        <v>120286.39999999999</v>
      </c>
      <c r="W8" s="218" t="s">
        <v>28</v>
      </c>
      <c r="X8" s="219">
        <f t="shared" si="8"/>
        <v>131976</v>
      </c>
    </row>
    <row r="9" spans="1:24" x14ac:dyDescent="0.25">
      <c r="A9" s="220" t="s">
        <v>106</v>
      </c>
      <c r="B9" s="213">
        <v>51.66</v>
      </c>
      <c r="C9" s="214" t="s">
        <v>28</v>
      </c>
      <c r="D9" s="215">
        <v>56.14</v>
      </c>
      <c r="E9" s="214" t="s">
        <v>28</v>
      </c>
      <c r="F9" s="216">
        <v>60.62</v>
      </c>
      <c r="G9" s="215"/>
      <c r="H9" s="217">
        <f t="shared" si="0"/>
        <v>4132.7999999999993</v>
      </c>
      <c r="I9" s="218" t="s">
        <v>28</v>
      </c>
      <c r="J9" s="211">
        <f t="shared" si="1"/>
        <v>4491.2</v>
      </c>
      <c r="K9" s="218" t="s">
        <v>28</v>
      </c>
      <c r="L9" s="219">
        <f t="shared" si="2"/>
        <v>4849.5999999999995</v>
      </c>
      <c r="M9" s="211"/>
      <c r="N9" s="217">
        <f t="shared" si="3"/>
        <v>8954.4</v>
      </c>
      <c r="O9" s="218" t="s">
        <v>28</v>
      </c>
      <c r="P9" s="211">
        <f t="shared" si="4"/>
        <v>9730.9333333333325</v>
      </c>
      <c r="Q9" s="218" t="s">
        <v>28</v>
      </c>
      <c r="R9" s="219">
        <f t="shared" si="5"/>
        <v>10507.466666666665</v>
      </c>
      <c r="T9" s="217">
        <f t="shared" si="6"/>
        <v>107452.79999999999</v>
      </c>
      <c r="U9" s="218" t="s">
        <v>28</v>
      </c>
      <c r="V9" s="211">
        <f t="shared" si="7"/>
        <v>116771.2</v>
      </c>
      <c r="W9" s="218" t="s">
        <v>28</v>
      </c>
      <c r="X9" s="219">
        <f t="shared" si="8"/>
        <v>126089.59999999999</v>
      </c>
    </row>
    <row r="10" spans="1:24" x14ac:dyDescent="0.25">
      <c r="A10" s="220" t="s">
        <v>107</v>
      </c>
      <c r="B10" s="213">
        <v>56.92</v>
      </c>
      <c r="C10" s="214" t="s">
        <v>28</v>
      </c>
      <c r="D10" s="215">
        <v>62.63</v>
      </c>
      <c r="E10" s="214" t="s">
        <v>28</v>
      </c>
      <c r="F10" s="216">
        <v>68.33</v>
      </c>
      <c r="G10" s="215"/>
      <c r="H10" s="217">
        <f>B10*80</f>
        <v>4553.6000000000004</v>
      </c>
      <c r="I10" s="218" t="s">
        <v>28</v>
      </c>
      <c r="J10" s="211">
        <f>D10*80</f>
        <v>5010.4000000000005</v>
      </c>
      <c r="K10" s="218" t="s">
        <v>28</v>
      </c>
      <c r="L10" s="219">
        <f>F10*80</f>
        <v>5466.4</v>
      </c>
      <c r="M10" s="211"/>
      <c r="N10" s="217">
        <f>(H10*26)/12</f>
        <v>9866.1333333333332</v>
      </c>
      <c r="O10" s="218" t="s">
        <v>28</v>
      </c>
      <c r="P10" s="211">
        <f>(J10*26)/12</f>
        <v>10855.866666666667</v>
      </c>
      <c r="Q10" s="218" t="s">
        <v>28</v>
      </c>
      <c r="R10" s="219">
        <f>(L10*26)/12</f>
        <v>11843.866666666667</v>
      </c>
      <c r="T10" s="217">
        <f t="shared" si="6"/>
        <v>118393.60000000001</v>
      </c>
      <c r="U10" s="218" t="s">
        <v>28</v>
      </c>
      <c r="V10" s="211">
        <f t="shared" si="7"/>
        <v>130270.40000000001</v>
      </c>
      <c r="W10" s="218" t="s">
        <v>28</v>
      </c>
      <c r="X10" s="219">
        <f t="shared" si="8"/>
        <v>142126.39999999999</v>
      </c>
    </row>
    <row r="11" spans="1:24" x14ac:dyDescent="0.25">
      <c r="A11" s="212" t="s">
        <v>174</v>
      </c>
      <c r="B11" s="213">
        <v>52.37</v>
      </c>
      <c r="C11" s="214" t="s">
        <v>28</v>
      </c>
      <c r="D11" s="215">
        <v>58.01</v>
      </c>
      <c r="E11" s="214" t="s">
        <v>28</v>
      </c>
      <c r="F11" s="216">
        <v>63.65</v>
      </c>
      <c r="G11" s="215"/>
      <c r="H11" s="217">
        <f t="shared" si="0"/>
        <v>4189.5999999999995</v>
      </c>
      <c r="I11" s="218" t="s">
        <v>28</v>
      </c>
      <c r="J11" s="211">
        <f t="shared" si="1"/>
        <v>4640.8</v>
      </c>
      <c r="K11" s="218" t="s">
        <v>28</v>
      </c>
      <c r="L11" s="219">
        <f t="shared" si="2"/>
        <v>5092</v>
      </c>
      <c r="M11" s="211"/>
      <c r="N11" s="217">
        <f t="shared" si="3"/>
        <v>9077.4666666666653</v>
      </c>
      <c r="O11" s="218" t="s">
        <v>28</v>
      </c>
      <c r="P11" s="211">
        <f t="shared" si="4"/>
        <v>10055.066666666668</v>
      </c>
      <c r="Q11" s="218" t="s">
        <v>28</v>
      </c>
      <c r="R11" s="219">
        <f t="shared" si="5"/>
        <v>11032.666666666666</v>
      </c>
      <c r="T11" s="217">
        <f t="shared" si="6"/>
        <v>108929.59999999999</v>
      </c>
      <c r="U11" s="218" t="s">
        <v>28</v>
      </c>
      <c r="V11" s="211">
        <f t="shared" si="7"/>
        <v>120660.8</v>
      </c>
      <c r="W11" s="218" t="s">
        <v>28</v>
      </c>
      <c r="X11" s="219">
        <f t="shared" si="8"/>
        <v>132392</v>
      </c>
    </row>
    <row r="12" spans="1:24" x14ac:dyDescent="0.25">
      <c r="A12" s="212" t="s">
        <v>81</v>
      </c>
      <c r="B12" s="213">
        <v>41.55</v>
      </c>
      <c r="C12" s="214" t="s">
        <v>28</v>
      </c>
      <c r="D12" s="215">
        <v>44.83</v>
      </c>
      <c r="E12" s="214" t="s">
        <v>28</v>
      </c>
      <c r="F12" s="216">
        <v>48.1</v>
      </c>
      <c r="G12" s="215"/>
      <c r="H12" s="217">
        <f t="shared" si="0"/>
        <v>3324</v>
      </c>
      <c r="I12" s="218" t="s">
        <v>28</v>
      </c>
      <c r="J12" s="211">
        <f t="shared" si="1"/>
        <v>3586.3999999999996</v>
      </c>
      <c r="K12" s="218" t="s">
        <v>28</v>
      </c>
      <c r="L12" s="219">
        <f t="shared" si="2"/>
        <v>3848</v>
      </c>
      <c r="M12" s="211"/>
      <c r="N12" s="217">
        <f t="shared" si="3"/>
        <v>7202</v>
      </c>
      <c r="O12" s="218" t="s">
        <v>28</v>
      </c>
      <c r="P12" s="211">
        <f t="shared" si="4"/>
        <v>7770.5333333333328</v>
      </c>
      <c r="Q12" s="218" t="s">
        <v>28</v>
      </c>
      <c r="R12" s="219">
        <f t="shared" si="5"/>
        <v>8337.3333333333339</v>
      </c>
      <c r="T12" s="217">
        <f t="shared" si="6"/>
        <v>86424</v>
      </c>
      <c r="U12" s="218" t="s">
        <v>28</v>
      </c>
      <c r="V12" s="211">
        <f t="shared" si="7"/>
        <v>93246.399999999994</v>
      </c>
      <c r="W12" s="218" t="s">
        <v>28</v>
      </c>
      <c r="X12" s="219">
        <f t="shared" si="8"/>
        <v>100048</v>
      </c>
    </row>
    <row r="13" spans="1:24" x14ac:dyDescent="0.25">
      <c r="A13" s="221" t="s">
        <v>175</v>
      </c>
      <c r="B13" s="213">
        <v>57.46</v>
      </c>
      <c r="C13" s="214" t="s">
        <v>28</v>
      </c>
      <c r="D13" s="215">
        <v>63.29</v>
      </c>
      <c r="E13" s="214" t="s">
        <v>28</v>
      </c>
      <c r="F13" s="216">
        <v>69.12</v>
      </c>
      <c r="G13" s="215"/>
      <c r="H13" s="217">
        <f>B13*80</f>
        <v>4596.8</v>
      </c>
      <c r="I13" s="218" t="s">
        <v>28</v>
      </c>
      <c r="J13" s="211">
        <f>D13*80</f>
        <v>5063.2</v>
      </c>
      <c r="K13" s="218" t="s">
        <v>28</v>
      </c>
      <c r="L13" s="219">
        <f>F13*80</f>
        <v>5529.6</v>
      </c>
      <c r="M13" s="211"/>
      <c r="N13" s="217">
        <f>(H13*26)/12</f>
        <v>9959.7333333333336</v>
      </c>
      <c r="O13" s="218" t="s">
        <v>28</v>
      </c>
      <c r="P13" s="211">
        <f>(J13*26)/12</f>
        <v>10970.266666666665</v>
      </c>
      <c r="Q13" s="218" t="s">
        <v>28</v>
      </c>
      <c r="R13" s="219">
        <f>(L13*26)/12</f>
        <v>11980.800000000001</v>
      </c>
      <c r="T13" s="217">
        <f t="shared" si="6"/>
        <v>119516.8</v>
      </c>
      <c r="U13" s="218" t="s">
        <v>28</v>
      </c>
      <c r="V13" s="211">
        <f t="shared" si="7"/>
        <v>131643.19999999998</v>
      </c>
      <c r="W13" s="218" t="s">
        <v>28</v>
      </c>
      <c r="X13" s="219">
        <f t="shared" si="8"/>
        <v>143769.60000000001</v>
      </c>
    </row>
    <row r="14" spans="1:24" ht="14.1" customHeight="1" x14ac:dyDescent="0.25">
      <c r="A14" s="222"/>
      <c r="B14" s="223"/>
      <c r="C14" s="224"/>
      <c r="D14" s="224"/>
      <c r="E14" s="225"/>
      <c r="F14" s="226"/>
      <c r="H14" s="227"/>
      <c r="I14" s="225"/>
      <c r="J14" s="228"/>
      <c r="K14" s="229"/>
      <c r="L14" s="230"/>
      <c r="M14" s="211"/>
      <c r="N14" s="227"/>
      <c r="O14" s="229"/>
      <c r="P14" s="228"/>
      <c r="Q14" s="229"/>
      <c r="R14" s="230"/>
      <c r="T14" s="227"/>
      <c r="U14" s="229"/>
      <c r="V14" s="228"/>
      <c r="W14" s="229"/>
      <c r="X14" s="230"/>
    </row>
    <row r="15" spans="1:24" x14ac:dyDescent="0.25">
      <c r="A15" s="231" t="s">
        <v>91</v>
      </c>
      <c r="B15" s="213">
        <v>16.38</v>
      </c>
      <c r="C15" s="214" t="s">
        <v>28</v>
      </c>
      <c r="D15" s="215">
        <v>18.14</v>
      </c>
      <c r="E15" s="214" t="s">
        <v>28</v>
      </c>
      <c r="F15" s="216">
        <v>19.899999999999999</v>
      </c>
      <c r="H15" s="217">
        <f t="shared" ref="H15:H16" si="9">B15*80</f>
        <v>1310.3999999999999</v>
      </c>
      <c r="I15" s="218" t="s">
        <v>28</v>
      </c>
      <c r="J15" s="211">
        <f t="shared" ref="J15:K43" si="10">D15*80</f>
        <v>1451.2</v>
      </c>
      <c r="K15" s="218" t="s">
        <v>28</v>
      </c>
      <c r="L15" s="219">
        <f t="shared" ref="L15:L82" si="11">F15*80</f>
        <v>1592</v>
      </c>
      <c r="N15" s="217">
        <f t="shared" ref="N15:N21" si="12">(H15*26)/12</f>
        <v>2839.1999999999994</v>
      </c>
      <c r="O15" s="218" t="s">
        <v>28</v>
      </c>
      <c r="P15" s="211">
        <f t="shared" ref="P15:P21" si="13">(J15*26)/12</f>
        <v>3144.2666666666669</v>
      </c>
      <c r="Q15" s="218" t="s">
        <v>28</v>
      </c>
      <c r="R15" s="219">
        <f t="shared" ref="R15:R21" si="14">(L15*26)/12</f>
        <v>3449.3333333333335</v>
      </c>
      <c r="T15" s="217">
        <f t="shared" ref="T15" si="15">H15*26</f>
        <v>34070.399999999994</v>
      </c>
      <c r="U15" s="218" t="s">
        <v>28</v>
      </c>
      <c r="V15" s="211">
        <f t="shared" ref="V15" si="16">J15*26</f>
        <v>37731.200000000004</v>
      </c>
      <c r="W15" s="218" t="s">
        <v>28</v>
      </c>
      <c r="X15" s="219">
        <f t="shared" ref="X15" si="17">L15*26</f>
        <v>41392</v>
      </c>
    </row>
    <row r="16" spans="1:24" x14ac:dyDescent="0.25">
      <c r="A16" s="231" t="s">
        <v>89</v>
      </c>
      <c r="B16" s="213">
        <v>15.66</v>
      </c>
      <c r="C16" s="214" t="s">
        <v>28</v>
      </c>
      <c r="D16" s="215">
        <v>17.350000000000001</v>
      </c>
      <c r="E16" s="214" t="s">
        <v>28</v>
      </c>
      <c r="F16" s="216">
        <v>19.04</v>
      </c>
      <c r="H16" s="217">
        <f t="shared" si="9"/>
        <v>1252.8</v>
      </c>
      <c r="I16" s="218" t="s">
        <v>28</v>
      </c>
      <c r="J16" s="211">
        <f t="shared" si="10"/>
        <v>1388</v>
      </c>
      <c r="K16" s="218" t="s">
        <v>28</v>
      </c>
      <c r="L16" s="219">
        <f t="shared" si="11"/>
        <v>1523.1999999999998</v>
      </c>
      <c r="N16" s="217">
        <f t="shared" si="12"/>
        <v>2714.4</v>
      </c>
      <c r="O16" s="218" t="s">
        <v>28</v>
      </c>
      <c r="P16" s="211">
        <f t="shared" si="13"/>
        <v>3007.3333333333335</v>
      </c>
      <c r="Q16" s="218" t="s">
        <v>28</v>
      </c>
      <c r="R16" s="219">
        <f t="shared" si="14"/>
        <v>3300.2666666666664</v>
      </c>
      <c r="T16" s="217">
        <f t="shared" ref="T16:X43" si="18">H16*26</f>
        <v>32572.799999999999</v>
      </c>
      <c r="U16" s="218" t="s">
        <v>28</v>
      </c>
      <c r="V16" s="211">
        <f t="shared" ref="V16:V41" si="19">J16*26</f>
        <v>36088</v>
      </c>
      <c r="W16" s="218" t="s">
        <v>28</v>
      </c>
      <c r="X16" s="219">
        <f t="shared" ref="X16:X41" si="20">L16*26</f>
        <v>39603.199999999997</v>
      </c>
    </row>
    <row r="17" spans="1:24" x14ac:dyDescent="0.25">
      <c r="A17" s="232" t="s">
        <v>18</v>
      </c>
      <c r="B17" s="213">
        <v>22.49</v>
      </c>
      <c r="C17" s="214" t="s">
        <v>28</v>
      </c>
      <c r="D17" s="215">
        <v>24.914999999999999</v>
      </c>
      <c r="E17" s="214" t="s">
        <v>28</v>
      </c>
      <c r="F17" s="216">
        <v>27.34</v>
      </c>
      <c r="H17" s="217">
        <f>B17*80</f>
        <v>1799.1999999999998</v>
      </c>
      <c r="I17" s="218" t="s">
        <v>28</v>
      </c>
      <c r="J17" s="211">
        <f>D17*80</f>
        <v>1993.1999999999998</v>
      </c>
      <c r="K17" s="218" t="s">
        <v>28</v>
      </c>
      <c r="L17" s="219">
        <f>F17*80</f>
        <v>2187.1999999999998</v>
      </c>
      <c r="M17" s="211"/>
      <c r="N17" s="217">
        <f>(H17*26)/12</f>
        <v>3898.2666666666664</v>
      </c>
      <c r="O17" s="218" t="s">
        <v>28</v>
      </c>
      <c r="P17" s="211">
        <f>(J17*26)/12</f>
        <v>4318.5999999999995</v>
      </c>
      <c r="Q17" s="218" t="s">
        <v>28</v>
      </c>
      <c r="R17" s="219">
        <f>(L17*26)/12</f>
        <v>4738.9333333333334</v>
      </c>
      <c r="T17" s="217">
        <f t="shared" si="18"/>
        <v>46779.199999999997</v>
      </c>
      <c r="U17" s="218" t="s">
        <v>28</v>
      </c>
      <c r="V17" s="211">
        <f t="shared" si="19"/>
        <v>51823.199999999997</v>
      </c>
      <c r="W17" s="218" t="s">
        <v>28</v>
      </c>
      <c r="X17" s="219">
        <f t="shared" si="20"/>
        <v>56867.199999999997</v>
      </c>
    </row>
    <row r="18" spans="1:24" x14ac:dyDescent="0.25">
      <c r="A18" s="232" t="s">
        <v>9</v>
      </c>
      <c r="B18" s="213">
        <v>22.23</v>
      </c>
      <c r="C18" s="214" t="s">
        <v>28</v>
      </c>
      <c r="D18" s="215">
        <v>24.684999999999999</v>
      </c>
      <c r="E18" s="214" t="s">
        <v>28</v>
      </c>
      <c r="F18" s="216">
        <v>27.14</v>
      </c>
      <c r="H18" s="217">
        <f>B18*80</f>
        <v>1778.4</v>
      </c>
      <c r="I18" s="218" t="s">
        <v>28</v>
      </c>
      <c r="J18" s="211">
        <f>D18*80</f>
        <v>1974.8</v>
      </c>
      <c r="K18" s="218" t="s">
        <v>28</v>
      </c>
      <c r="L18" s="219">
        <f>F18*80</f>
        <v>2171.1999999999998</v>
      </c>
      <c r="M18" s="211"/>
      <c r="N18" s="217">
        <f>(H18*26)/12</f>
        <v>3853.2000000000003</v>
      </c>
      <c r="O18" s="218" t="s">
        <v>28</v>
      </c>
      <c r="P18" s="211">
        <f>(J18*26)/12</f>
        <v>4278.7333333333327</v>
      </c>
      <c r="Q18" s="218" t="s">
        <v>28</v>
      </c>
      <c r="R18" s="219">
        <f>(L18*26)/12</f>
        <v>4704.2666666666664</v>
      </c>
      <c r="T18" s="217">
        <f t="shared" si="18"/>
        <v>46238.400000000001</v>
      </c>
      <c r="U18" s="218" t="s">
        <v>28</v>
      </c>
      <c r="V18" s="211">
        <f t="shared" si="19"/>
        <v>51344.799999999996</v>
      </c>
      <c r="W18" s="218" t="s">
        <v>28</v>
      </c>
      <c r="X18" s="219">
        <f t="shared" si="20"/>
        <v>56451.199999999997</v>
      </c>
    </row>
    <row r="19" spans="1:24" x14ac:dyDescent="0.25">
      <c r="A19" s="232" t="s">
        <v>70</v>
      </c>
      <c r="B19" s="213">
        <v>15.66</v>
      </c>
      <c r="C19" s="214" t="s">
        <v>28</v>
      </c>
      <c r="D19" s="215">
        <v>17.350000000000001</v>
      </c>
      <c r="E19" s="214" t="s">
        <v>28</v>
      </c>
      <c r="F19" s="216">
        <v>19.04</v>
      </c>
      <c r="H19" s="217">
        <f>B19*80</f>
        <v>1252.8</v>
      </c>
      <c r="I19" s="218" t="s">
        <v>28</v>
      </c>
      <c r="J19" s="211">
        <f>D19*80</f>
        <v>1388</v>
      </c>
      <c r="K19" s="218" t="s">
        <v>28</v>
      </c>
      <c r="L19" s="219">
        <f>F19*80</f>
        <v>1523.1999999999998</v>
      </c>
      <c r="M19" s="211"/>
      <c r="N19" s="217">
        <f>(H19*26)/12</f>
        <v>2714.4</v>
      </c>
      <c r="O19" s="218" t="s">
        <v>28</v>
      </c>
      <c r="P19" s="211">
        <f>(J19*26)/12</f>
        <v>3007.3333333333335</v>
      </c>
      <c r="Q19" s="218" t="s">
        <v>28</v>
      </c>
      <c r="R19" s="219">
        <f>(L19*26)/12</f>
        <v>3300.2666666666664</v>
      </c>
      <c r="T19" s="217">
        <f t="shared" si="18"/>
        <v>32572.799999999999</v>
      </c>
      <c r="U19" s="218" t="s">
        <v>28</v>
      </c>
      <c r="V19" s="211">
        <f t="shared" si="19"/>
        <v>36088</v>
      </c>
      <c r="W19" s="218" t="s">
        <v>28</v>
      </c>
      <c r="X19" s="219">
        <f t="shared" si="20"/>
        <v>39603.199999999997</v>
      </c>
    </row>
    <row r="20" spans="1:24" x14ac:dyDescent="0.25">
      <c r="A20" s="232" t="s">
        <v>71</v>
      </c>
      <c r="B20" s="213">
        <v>17.37</v>
      </c>
      <c r="C20" s="214" t="s">
        <v>28</v>
      </c>
      <c r="D20" s="215">
        <v>19.245000000000001</v>
      </c>
      <c r="E20" s="214" t="s">
        <v>28</v>
      </c>
      <c r="F20" s="216">
        <v>21.12</v>
      </c>
      <c r="H20" s="217">
        <f>B20*80</f>
        <v>1389.6000000000001</v>
      </c>
      <c r="I20" s="218" t="s">
        <v>28</v>
      </c>
      <c r="J20" s="211">
        <f>D20*80</f>
        <v>1539.6000000000001</v>
      </c>
      <c r="K20" s="218" t="s">
        <v>28</v>
      </c>
      <c r="L20" s="219">
        <f>F20*80</f>
        <v>1689.6000000000001</v>
      </c>
      <c r="M20" s="211"/>
      <c r="N20" s="217">
        <f>(H20*26)/12</f>
        <v>3010.8000000000006</v>
      </c>
      <c r="O20" s="218" t="s">
        <v>28</v>
      </c>
      <c r="P20" s="211">
        <f>(J20*26)/12</f>
        <v>3335.8000000000006</v>
      </c>
      <c r="Q20" s="218" t="s">
        <v>28</v>
      </c>
      <c r="R20" s="219">
        <f>(L20*26)/12</f>
        <v>3660.8000000000006</v>
      </c>
      <c r="T20" s="217">
        <f t="shared" si="18"/>
        <v>36129.600000000006</v>
      </c>
      <c r="U20" s="218" t="s">
        <v>28</v>
      </c>
      <c r="V20" s="211">
        <f t="shared" si="19"/>
        <v>40029.600000000006</v>
      </c>
      <c r="W20" s="218" t="s">
        <v>28</v>
      </c>
      <c r="X20" s="219">
        <f t="shared" si="20"/>
        <v>43929.600000000006</v>
      </c>
    </row>
    <row r="21" spans="1:24" x14ac:dyDescent="0.25">
      <c r="A21" s="232" t="s">
        <v>92</v>
      </c>
      <c r="B21" s="233">
        <v>24.29</v>
      </c>
      <c r="C21" s="214" t="s">
        <v>28</v>
      </c>
      <c r="D21" s="206">
        <v>26.91</v>
      </c>
      <c r="E21" s="214" t="s">
        <v>28</v>
      </c>
      <c r="F21" s="234">
        <v>29.53</v>
      </c>
      <c r="H21" s="217">
        <f t="shared" si="0"/>
        <v>1943.1999999999998</v>
      </c>
      <c r="I21" s="218" t="s">
        <v>28</v>
      </c>
      <c r="J21" s="211">
        <f t="shared" si="10"/>
        <v>2152.8000000000002</v>
      </c>
      <c r="K21" s="218" t="s">
        <v>28</v>
      </c>
      <c r="L21" s="219">
        <f t="shared" si="11"/>
        <v>2362.4</v>
      </c>
      <c r="M21" s="211"/>
      <c r="N21" s="217">
        <f t="shared" si="12"/>
        <v>4210.2666666666664</v>
      </c>
      <c r="O21" s="218" t="s">
        <v>28</v>
      </c>
      <c r="P21" s="211">
        <f t="shared" si="13"/>
        <v>4664.4000000000005</v>
      </c>
      <c r="Q21" s="218" t="s">
        <v>28</v>
      </c>
      <c r="R21" s="219">
        <f t="shared" si="14"/>
        <v>5118.5333333333338</v>
      </c>
      <c r="T21" s="217">
        <f t="shared" si="18"/>
        <v>50523.199999999997</v>
      </c>
      <c r="U21" s="218" t="s">
        <v>28</v>
      </c>
      <c r="V21" s="211">
        <f t="shared" si="19"/>
        <v>55972.800000000003</v>
      </c>
      <c r="W21" s="218" t="s">
        <v>28</v>
      </c>
      <c r="X21" s="219">
        <f t="shared" si="20"/>
        <v>61422.400000000001</v>
      </c>
    </row>
    <row r="22" spans="1:24" x14ac:dyDescent="0.25">
      <c r="A22" s="232" t="s">
        <v>94</v>
      </c>
      <c r="B22" s="213">
        <v>31.9</v>
      </c>
      <c r="C22" s="214" t="s">
        <v>28</v>
      </c>
      <c r="D22" s="215">
        <v>35.340000000000003</v>
      </c>
      <c r="E22" s="214" t="s">
        <v>28</v>
      </c>
      <c r="F22" s="216">
        <v>38.78</v>
      </c>
      <c r="H22" s="217">
        <f t="shared" ref="H22:H41" si="21">B22*80</f>
        <v>2552</v>
      </c>
      <c r="I22" s="218" t="s">
        <v>28</v>
      </c>
      <c r="J22" s="211">
        <f t="shared" ref="J22:J41" si="22">D22*80</f>
        <v>2827.2000000000003</v>
      </c>
      <c r="K22" s="218" t="s">
        <v>28</v>
      </c>
      <c r="L22" s="219">
        <f t="shared" ref="L22:L41" si="23">F22*80</f>
        <v>3102.4</v>
      </c>
      <c r="M22" s="211"/>
      <c r="N22" s="217">
        <f t="shared" ref="N22:N41" si="24">(H22*26)/12</f>
        <v>5529.333333333333</v>
      </c>
      <c r="O22" s="218" t="s">
        <v>28</v>
      </c>
      <c r="P22" s="211">
        <f t="shared" ref="P22:P41" si="25">(J22*26)/12</f>
        <v>6125.6000000000013</v>
      </c>
      <c r="Q22" s="218" t="s">
        <v>28</v>
      </c>
      <c r="R22" s="219">
        <f t="shared" ref="R22:R41" si="26">(L22*26)/12</f>
        <v>6721.8666666666677</v>
      </c>
      <c r="T22" s="217">
        <f t="shared" si="18"/>
        <v>66352</v>
      </c>
      <c r="U22" s="218" t="s">
        <v>28</v>
      </c>
      <c r="V22" s="211">
        <f t="shared" si="19"/>
        <v>73507.200000000012</v>
      </c>
      <c r="W22" s="218" t="s">
        <v>28</v>
      </c>
      <c r="X22" s="219">
        <f t="shared" si="20"/>
        <v>80662.400000000009</v>
      </c>
    </row>
    <row r="23" spans="1:24" x14ac:dyDescent="0.25">
      <c r="A23" s="232" t="s">
        <v>19</v>
      </c>
      <c r="B23" s="213">
        <v>25.29</v>
      </c>
      <c r="C23" s="214" t="s">
        <v>28</v>
      </c>
      <c r="D23" s="215">
        <v>28.015000000000001</v>
      </c>
      <c r="E23" s="214" t="s">
        <v>28</v>
      </c>
      <c r="F23" s="216">
        <v>30.74</v>
      </c>
      <c r="H23" s="217">
        <f t="shared" si="21"/>
        <v>2023.1999999999998</v>
      </c>
      <c r="I23" s="218" t="s">
        <v>28</v>
      </c>
      <c r="J23" s="211">
        <f t="shared" si="22"/>
        <v>2241.1999999999998</v>
      </c>
      <c r="K23" s="218" t="s">
        <v>28</v>
      </c>
      <c r="L23" s="219">
        <f t="shared" si="23"/>
        <v>2459.1999999999998</v>
      </c>
      <c r="M23" s="211"/>
      <c r="N23" s="217">
        <f t="shared" si="24"/>
        <v>4383.5999999999995</v>
      </c>
      <c r="O23" s="218" t="s">
        <v>28</v>
      </c>
      <c r="P23" s="211">
        <f t="shared" si="25"/>
        <v>4855.9333333333334</v>
      </c>
      <c r="Q23" s="218" t="s">
        <v>28</v>
      </c>
      <c r="R23" s="219">
        <f t="shared" si="26"/>
        <v>5328.2666666666664</v>
      </c>
      <c r="T23" s="217">
        <f t="shared" si="18"/>
        <v>52603.199999999997</v>
      </c>
      <c r="U23" s="218" t="s">
        <v>28</v>
      </c>
      <c r="V23" s="211">
        <f t="shared" si="19"/>
        <v>58271.199999999997</v>
      </c>
      <c r="W23" s="218" t="s">
        <v>28</v>
      </c>
      <c r="X23" s="219">
        <f t="shared" si="20"/>
        <v>63939.199999999997</v>
      </c>
    </row>
    <row r="24" spans="1:24" x14ac:dyDescent="0.25">
      <c r="A24" s="232" t="s">
        <v>97</v>
      </c>
      <c r="B24" s="213">
        <v>25.29</v>
      </c>
      <c r="C24" s="214" t="s">
        <v>28</v>
      </c>
      <c r="D24" s="215">
        <v>28.015000000000001</v>
      </c>
      <c r="E24" s="214" t="s">
        <v>28</v>
      </c>
      <c r="F24" s="216">
        <v>30.74</v>
      </c>
      <c r="H24" s="217">
        <f t="shared" si="21"/>
        <v>2023.1999999999998</v>
      </c>
      <c r="I24" s="218" t="s">
        <v>28</v>
      </c>
      <c r="J24" s="211">
        <f t="shared" si="22"/>
        <v>2241.1999999999998</v>
      </c>
      <c r="K24" s="218" t="s">
        <v>28</v>
      </c>
      <c r="L24" s="219">
        <f t="shared" si="23"/>
        <v>2459.1999999999998</v>
      </c>
      <c r="M24" s="211"/>
      <c r="N24" s="217">
        <f t="shared" si="24"/>
        <v>4383.5999999999995</v>
      </c>
      <c r="O24" s="218" t="s">
        <v>28</v>
      </c>
      <c r="P24" s="211">
        <f t="shared" si="25"/>
        <v>4855.9333333333334</v>
      </c>
      <c r="Q24" s="218" t="s">
        <v>28</v>
      </c>
      <c r="R24" s="219">
        <f t="shared" si="26"/>
        <v>5328.2666666666664</v>
      </c>
      <c r="T24" s="217">
        <f t="shared" si="18"/>
        <v>52603.199999999997</v>
      </c>
      <c r="U24" s="218" t="s">
        <v>28</v>
      </c>
      <c r="V24" s="211">
        <f t="shared" si="19"/>
        <v>58271.199999999997</v>
      </c>
      <c r="W24" s="218" t="s">
        <v>28</v>
      </c>
      <c r="X24" s="219">
        <f t="shared" si="20"/>
        <v>63939.199999999997</v>
      </c>
    </row>
    <row r="25" spans="1:24" x14ac:dyDescent="0.25">
      <c r="A25" s="232" t="s">
        <v>13</v>
      </c>
      <c r="B25" s="213">
        <v>26.92</v>
      </c>
      <c r="C25" s="214" t="s">
        <v>28</v>
      </c>
      <c r="D25" s="215">
        <v>29.82</v>
      </c>
      <c r="E25" s="214" t="s">
        <v>28</v>
      </c>
      <c r="F25" s="216">
        <v>32.72</v>
      </c>
      <c r="H25" s="217">
        <f t="shared" si="21"/>
        <v>2153.6000000000004</v>
      </c>
      <c r="I25" s="218" t="s">
        <v>28</v>
      </c>
      <c r="J25" s="211">
        <f t="shared" si="22"/>
        <v>2385.6</v>
      </c>
      <c r="K25" s="218" t="s">
        <v>28</v>
      </c>
      <c r="L25" s="219">
        <f t="shared" si="23"/>
        <v>2617.6</v>
      </c>
      <c r="M25" s="211"/>
      <c r="N25" s="217">
        <f t="shared" si="24"/>
        <v>4666.1333333333341</v>
      </c>
      <c r="O25" s="218" t="s">
        <v>28</v>
      </c>
      <c r="P25" s="211">
        <f t="shared" si="25"/>
        <v>5168.8</v>
      </c>
      <c r="Q25" s="218" t="s">
        <v>28</v>
      </c>
      <c r="R25" s="219">
        <f t="shared" si="26"/>
        <v>5671.4666666666662</v>
      </c>
      <c r="T25" s="217">
        <f t="shared" si="18"/>
        <v>55993.600000000006</v>
      </c>
      <c r="U25" s="218" t="s">
        <v>28</v>
      </c>
      <c r="V25" s="211">
        <f t="shared" si="19"/>
        <v>62025.599999999999</v>
      </c>
      <c r="W25" s="218" t="s">
        <v>28</v>
      </c>
      <c r="X25" s="219">
        <f t="shared" si="20"/>
        <v>68057.599999999991</v>
      </c>
    </row>
    <row r="26" spans="1:24" x14ac:dyDescent="0.25">
      <c r="A26" s="232" t="s">
        <v>15</v>
      </c>
      <c r="B26" s="213">
        <v>33.340000000000003</v>
      </c>
      <c r="C26" s="214" t="s">
        <v>28</v>
      </c>
      <c r="D26" s="215">
        <v>36.93</v>
      </c>
      <c r="E26" s="214" t="s">
        <v>28</v>
      </c>
      <c r="F26" s="216">
        <v>40.520000000000003</v>
      </c>
      <c r="H26" s="217">
        <f t="shared" si="21"/>
        <v>2667.2000000000003</v>
      </c>
      <c r="I26" s="218" t="s">
        <v>28</v>
      </c>
      <c r="J26" s="211">
        <f t="shared" si="22"/>
        <v>2954.4</v>
      </c>
      <c r="K26" s="218" t="s">
        <v>28</v>
      </c>
      <c r="L26" s="219">
        <f t="shared" si="23"/>
        <v>3241.6000000000004</v>
      </c>
      <c r="M26" s="211"/>
      <c r="N26" s="217">
        <f t="shared" si="24"/>
        <v>5778.9333333333343</v>
      </c>
      <c r="O26" s="218" t="s">
        <v>28</v>
      </c>
      <c r="P26" s="211">
        <f t="shared" si="25"/>
        <v>6401.2000000000007</v>
      </c>
      <c r="Q26" s="218" t="s">
        <v>28</v>
      </c>
      <c r="R26" s="219">
        <f t="shared" si="26"/>
        <v>7023.4666666666672</v>
      </c>
      <c r="T26" s="217">
        <f t="shared" si="18"/>
        <v>69347.200000000012</v>
      </c>
      <c r="U26" s="218" t="s">
        <v>28</v>
      </c>
      <c r="V26" s="211">
        <f t="shared" si="19"/>
        <v>76814.400000000009</v>
      </c>
      <c r="W26" s="218" t="s">
        <v>28</v>
      </c>
      <c r="X26" s="219">
        <f t="shared" si="20"/>
        <v>84281.600000000006</v>
      </c>
    </row>
    <row r="27" spans="1:24" x14ac:dyDescent="0.25">
      <c r="A27" s="232" t="s">
        <v>101</v>
      </c>
      <c r="B27" s="213">
        <v>30.24</v>
      </c>
      <c r="C27" s="214" t="s">
        <v>28</v>
      </c>
      <c r="D27" s="215">
        <v>33.494999999999997</v>
      </c>
      <c r="E27" s="214" t="s">
        <v>28</v>
      </c>
      <c r="F27" s="216">
        <v>36.75</v>
      </c>
      <c r="H27" s="217">
        <f t="shared" si="21"/>
        <v>2419.1999999999998</v>
      </c>
      <c r="I27" s="218" t="s">
        <v>28</v>
      </c>
      <c r="J27" s="211">
        <f t="shared" si="22"/>
        <v>2679.6</v>
      </c>
      <c r="K27" s="218" t="s">
        <v>28</v>
      </c>
      <c r="L27" s="219">
        <f t="shared" si="23"/>
        <v>2940</v>
      </c>
      <c r="M27" s="211"/>
      <c r="N27" s="217">
        <f t="shared" si="24"/>
        <v>5241.5999999999995</v>
      </c>
      <c r="O27" s="218" t="s">
        <v>28</v>
      </c>
      <c r="P27" s="211">
        <f t="shared" si="25"/>
        <v>5805.7999999999993</v>
      </c>
      <c r="Q27" s="218" t="s">
        <v>28</v>
      </c>
      <c r="R27" s="219">
        <f t="shared" si="26"/>
        <v>6370</v>
      </c>
      <c r="T27" s="217">
        <f t="shared" si="18"/>
        <v>62899.199999999997</v>
      </c>
      <c r="U27" s="218" t="s">
        <v>28</v>
      </c>
      <c r="V27" s="211">
        <f t="shared" si="19"/>
        <v>69669.599999999991</v>
      </c>
      <c r="W27" s="218" t="s">
        <v>28</v>
      </c>
      <c r="X27" s="219">
        <f t="shared" si="20"/>
        <v>76440</v>
      </c>
    </row>
    <row r="28" spans="1:24" x14ac:dyDescent="0.25">
      <c r="A28" s="232" t="s">
        <v>21</v>
      </c>
      <c r="B28" s="213">
        <v>36.81</v>
      </c>
      <c r="C28" s="214" t="s">
        <v>28</v>
      </c>
      <c r="D28" s="215">
        <v>40.774999999999999</v>
      </c>
      <c r="E28" s="214" t="s">
        <v>28</v>
      </c>
      <c r="F28" s="216">
        <v>44.74</v>
      </c>
      <c r="H28" s="217">
        <f t="shared" si="21"/>
        <v>2944.8</v>
      </c>
      <c r="I28" s="218" t="s">
        <v>28</v>
      </c>
      <c r="J28" s="211">
        <f t="shared" si="22"/>
        <v>3262</v>
      </c>
      <c r="K28" s="218" t="s">
        <v>28</v>
      </c>
      <c r="L28" s="219">
        <f t="shared" si="23"/>
        <v>3579.2000000000003</v>
      </c>
      <c r="M28" s="211"/>
      <c r="N28" s="217">
        <f t="shared" si="24"/>
        <v>6380.4000000000005</v>
      </c>
      <c r="O28" s="218" t="s">
        <v>28</v>
      </c>
      <c r="P28" s="211">
        <f t="shared" si="25"/>
        <v>7067.666666666667</v>
      </c>
      <c r="Q28" s="218" t="s">
        <v>28</v>
      </c>
      <c r="R28" s="219">
        <f t="shared" si="26"/>
        <v>7754.9333333333343</v>
      </c>
      <c r="T28" s="217">
        <f t="shared" si="18"/>
        <v>76564.800000000003</v>
      </c>
      <c r="U28" s="218" t="s">
        <v>28</v>
      </c>
      <c r="V28" s="211">
        <f t="shared" si="19"/>
        <v>84812</v>
      </c>
      <c r="W28" s="218" t="s">
        <v>28</v>
      </c>
      <c r="X28" s="219">
        <f t="shared" si="20"/>
        <v>93059.200000000012</v>
      </c>
    </row>
    <row r="29" spans="1:24" x14ac:dyDescent="0.25">
      <c r="A29" s="232" t="s">
        <v>11</v>
      </c>
      <c r="B29" s="213">
        <v>29.73</v>
      </c>
      <c r="C29" s="214" t="s">
        <v>28</v>
      </c>
      <c r="D29" s="215">
        <v>32.93</v>
      </c>
      <c r="E29" s="214" t="s">
        <v>28</v>
      </c>
      <c r="F29" s="216">
        <v>36.130000000000003</v>
      </c>
      <c r="H29" s="217">
        <f t="shared" si="21"/>
        <v>2378.4</v>
      </c>
      <c r="I29" s="218" t="s">
        <v>28</v>
      </c>
      <c r="J29" s="211">
        <f t="shared" si="22"/>
        <v>2634.4</v>
      </c>
      <c r="K29" s="218" t="s">
        <v>28</v>
      </c>
      <c r="L29" s="219">
        <f t="shared" si="23"/>
        <v>2890.4</v>
      </c>
      <c r="M29" s="211"/>
      <c r="N29" s="217">
        <f t="shared" si="24"/>
        <v>5153.2</v>
      </c>
      <c r="O29" s="218" t="s">
        <v>28</v>
      </c>
      <c r="P29" s="211">
        <f t="shared" si="25"/>
        <v>5707.8666666666677</v>
      </c>
      <c r="Q29" s="218" t="s">
        <v>28</v>
      </c>
      <c r="R29" s="219">
        <f t="shared" si="26"/>
        <v>6262.5333333333338</v>
      </c>
      <c r="T29" s="217">
        <f t="shared" si="18"/>
        <v>61838.400000000001</v>
      </c>
      <c r="U29" s="218" t="s">
        <v>28</v>
      </c>
      <c r="V29" s="211">
        <f t="shared" si="19"/>
        <v>68494.400000000009</v>
      </c>
      <c r="W29" s="218" t="s">
        <v>28</v>
      </c>
      <c r="X29" s="219">
        <f t="shared" si="20"/>
        <v>75150.400000000009</v>
      </c>
    </row>
    <row r="30" spans="1:24" x14ac:dyDescent="0.25">
      <c r="A30" s="232" t="s">
        <v>17</v>
      </c>
      <c r="B30" s="213">
        <v>27.64</v>
      </c>
      <c r="C30" s="214" t="s">
        <v>28</v>
      </c>
      <c r="D30" s="215">
        <v>30.62</v>
      </c>
      <c r="E30" s="214" t="s">
        <v>28</v>
      </c>
      <c r="F30" s="216">
        <v>33.6</v>
      </c>
      <c r="H30" s="217">
        <f t="shared" si="21"/>
        <v>2211.1999999999998</v>
      </c>
      <c r="I30" s="218" t="s">
        <v>28</v>
      </c>
      <c r="J30" s="211">
        <f t="shared" si="22"/>
        <v>2449.6</v>
      </c>
      <c r="K30" s="218" t="s">
        <v>28</v>
      </c>
      <c r="L30" s="219">
        <f t="shared" si="23"/>
        <v>2688</v>
      </c>
      <c r="M30" s="211"/>
      <c r="N30" s="217">
        <f t="shared" si="24"/>
        <v>4790.9333333333334</v>
      </c>
      <c r="O30" s="218" t="s">
        <v>28</v>
      </c>
      <c r="P30" s="211">
        <f t="shared" si="25"/>
        <v>5307.4666666666662</v>
      </c>
      <c r="Q30" s="218" t="s">
        <v>28</v>
      </c>
      <c r="R30" s="219">
        <f t="shared" si="26"/>
        <v>5824</v>
      </c>
      <c r="T30" s="217">
        <f t="shared" si="18"/>
        <v>57491.199999999997</v>
      </c>
      <c r="U30" s="218" t="s">
        <v>28</v>
      </c>
      <c r="V30" s="211">
        <f t="shared" si="19"/>
        <v>63689.599999999999</v>
      </c>
      <c r="W30" s="218" t="s">
        <v>28</v>
      </c>
      <c r="X30" s="219">
        <f t="shared" si="20"/>
        <v>69888</v>
      </c>
    </row>
    <row r="31" spans="1:24" x14ac:dyDescent="0.25">
      <c r="A31" s="232" t="s">
        <v>12</v>
      </c>
      <c r="B31" s="213">
        <v>35.659999999999997</v>
      </c>
      <c r="C31" s="214" t="s">
        <v>28</v>
      </c>
      <c r="D31" s="215">
        <v>39.5</v>
      </c>
      <c r="E31" s="214" t="s">
        <v>28</v>
      </c>
      <c r="F31" s="216">
        <v>43.34</v>
      </c>
      <c r="H31" s="217">
        <f t="shared" si="21"/>
        <v>2852.7999999999997</v>
      </c>
      <c r="I31" s="218" t="s">
        <v>28</v>
      </c>
      <c r="J31" s="211">
        <f t="shared" si="22"/>
        <v>3160</v>
      </c>
      <c r="K31" s="218" t="s">
        <v>28</v>
      </c>
      <c r="L31" s="219">
        <f t="shared" si="23"/>
        <v>3467.2000000000003</v>
      </c>
      <c r="M31" s="211"/>
      <c r="N31" s="217">
        <f t="shared" si="24"/>
        <v>6181.0666666666657</v>
      </c>
      <c r="O31" s="218" t="s">
        <v>28</v>
      </c>
      <c r="P31" s="211">
        <f t="shared" si="25"/>
        <v>6846.666666666667</v>
      </c>
      <c r="Q31" s="218" t="s">
        <v>28</v>
      </c>
      <c r="R31" s="219">
        <f t="shared" si="26"/>
        <v>7512.2666666666673</v>
      </c>
      <c r="T31" s="217">
        <f t="shared" si="18"/>
        <v>74172.799999999988</v>
      </c>
      <c r="U31" s="218" t="s">
        <v>28</v>
      </c>
      <c r="V31" s="211">
        <f t="shared" si="19"/>
        <v>82160</v>
      </c>
      <c r="W31" s="218" t="s">
        <v>28</v>
      </c>
      <c r="X31" s="219">
        <f t="shared" si="20"/>
        <v>90147.200000000012</v>
      </c>
    </row>
    <row r="32" spans="1:24" x14ac:dyDescent="0.25">
      <c r="A32" s="232" t="s">
        <v>100</v>
      </c>
      <c r="B32" s="213">
        <v>40.229999999999997</v>
      </c>
      <c r="C32" s="214" t="s">
        <v>28</v>
      </c>
      <c r="D32" s="215">
        <v>44.564999999999998</v>
      </c>
      <c r="E32" s="214" t="s">
        <v>28</v>
      </c>
      <c r="F32" s="216">
        <v>48.9</v>
      </c>
      <c r="H32" s="217">
        <f t="shared" si="21"/>
        <v>3218.3999999999996</v>
      </c>
      <c r="I32" s="218" t="s">
        <v>28</v>
      </c>
      <c r="J32" s="211">
        <f t="shared" si="22"/>
        <v>3565.2</v>
      </c>
      <c r="K32" s="218" t="s">
        <v>28</v>
      </c>
      <c r="L32" s="219">
        <f t="shared" si="23"/>
        <v>3912</v>
      </c>
      <c r="M32" s="211"/>
      <c r="N32" s="217">
        <f t="shared" si="24"/>
        <v>6973.2</v>
      </c>
      <c r="O32" s="218" t="s">
        <v>28</v>
      </c>
      <c r="P32" s="211">
        <f t="shared" si="25"/>
        <v>7724.5999999999995</v>
      </c>
      <c r="Q32" s="218" t="s">
        <v>28</v>
      </c>
      <c r="R32" s="219">
        <f t="shared" si="26"/>
        <v>8476</v>
      </c>
      <c r="T32" s="217">
        <f t="shared" si="18"/>
        <v>83678.399999999994</v>
      </c>
      <c r="U32" s="218" t="s">
        <v>28</v>
      </c>
      <c r="V32" s="211">
        <f t="shared" si="19"/>
        <v>92695.2</v>
      </c>
      <c r="W32" s="218" t="s">
        <v>28</v>
      </c>
      <c r="X32" s="219">
        <f t="shared" si="20"/>
        <v>101712</v>
      </c>
    </row>
    <row r="33" spans="1:24" x14ac:dyDescent="0.25">
      <c r="A33" s="232" t="s">
        <v>98</v>
      </c>
      <c r="B33" s="213">
        <v>40.229999999999997</v>
      </c>
      <c r="C33" s="214" t="s">
        <v>28</v>
      </c>
      <c r="D33" s="215">
        <v>44.564999999999998</v>
      </c>
      <c r="E33" s="214" t="s">
        <v>28</v>
      </c>
      <c r="F33" s="216">
        <v>48.9</v>
      </c>
      <c r="H33" s="217">
        <f t="shared" si="21"/>
        <v>3218.3999999999996</v>
      </c>
      <c r="I33" s="218" t="s">
        <v>28</v>
      </c>
      <c r="J33" s="211">
        <f t="shared" si="22"/>
        <v>3565.2</v>
      </c>
      <c r="K33" s="218" t="s">
        <v>28</v>
      </c>
      <c r="L33" s="219">
        <f t="shared" si="23"/>
        <v>3912</v>
      </c>
      <c r="M33" s="211"/>
      <c r="N33" s="217">
        <f t="shared" si="24"/>
        <v>6973.2</v>
      </c>
      <c r="O33" s="218" t="s">
        <v>28</v>
      </c>
      <c r="P33" s="211">
        <f t="shared" si="25"/>
        <v>7724.5999999999995</v>
      </c>
      <c r="Q33" s="218" t="s">
        <v>28</v>
      </c>
      <c r="R33" s="219">
        <f t="shared" si="26"/>
        <v>8476</v>
      </c>
      <c r="T33" s="217">
        <f t="shared" si="18"/>
        <v>83678.399999999994</v>
      </c>
      <c r="U33" s="218" t="s">
        <v>28</v>
      </c>
      <c r="V33" s="211">
        <f t="shared" si="19"/>
        <v>92695.2</v>
      </c>
      <c r="W33" s="218" t="s">
        <v>28</v>
      </c>
      <c r="X33" s="219">
        <f t="shared" si="20"/>
        <v>101712</v>
      </c>
    </row>
    <row r="34" spans="1:24" x14ac:dyDescent="0.25">
      <c r="A34" s="232" t="s">
        <v>108</v>
      </c>
      <c r="B34" s="213">
        <v>35.130000000000003</v>
      </c>
      <c r="C34" s="214" t="s">
        <v>28</v>
      </c>
      <c r="D34" s="215">
        <v>38.92</v>
      </c>
      <c r="E34" s="214" t="s">
        <v>28</v>
      </c>
      <c r="F34" s="216">
        <v>42.71</v>
      </c>
      <c r="H34" s="217">
        <f t="shared" si="21"/>
        <v>2810.4</v>
      </c>
      <c r="I34" s="218" t="s">
        <v>28</v>
      </c>
      <c r="J34" s="211">
        <f t="shared" si="22"/>
        <v>3113.6000000000004</v>
      </c>
      <c r="K34" s="218" t="s">
        <v>28</v>
      </c>
      <c r="L34" s="219">
        <f t="shared" si="23"/>
        <v>3416.8</v>
      </c>
      <c r="M34" s="211"/>
      <c r="N34" s="217">
        <f t="shared" si="24"/>
        <v>6089.2000000000007</v>
      </c>
      <c r="O34" s="218" t="s">
        <v>28</v>
      </c>
      <c r="P34" s="211">
        <f t="shared" si="25"/>
        <v>6746.1333333333341</v>
      </c>
      <c r="Q34" s="218" t="s">
        <v>28</v>
      </c>
      <c r="R34" s="219">
        <f t="shared" si="26"/>
        <v>7403.0666666666666</v>
      </c>
      <c r="T34" s="217">
        <f t="shared" si="18"/>
        <v>73070.400000000009</v>
      </c>
      <c r="U34" s="218" t="s">
        <v>28</v>
      </c>
      <c r="V34" s="211">
        <f t="shared" si="19"/>
        <v>80953.600000000006</v>
      </c>
      <c r="W34" s="218" t="s">
        <v>28</v>
      </c>
      <c r="X34" s="219">
        <f t="shared" si="20"/>
        <v>88836.800000000003</v>
      </c>
    </row>
    <row r="35" spans="1:24" x14ac:dyDescent="0.25">
      <c r="A35" s="232" t="s">
        <v>109</v>
      </c>
      <c r="B35" s="213">
        <v>29.29</v>
      </c>
      <c r="C35" s="214" t="s">
        <v>28</v>
      </c>
      <c r="D35" s="215">
        <v>32.44</v>
      </c>
      <c r="E35" s="214" t="s">
        <v>28</v>
      </c>
      <c r="F35" s="216">
        <v>35.6</v>
      </c>
      <c r="H35" s="217">
        <f t="shared" si="21"/>
        <v>2343.1999999999998</v>
      </c>
      <c r="I35" s="218" t="s">
        <v>28</v>
      </c>
      <c r="J35" s="211">
        <f t="shared" si="22"/>
        <v>2595.1999999999998</v>
      </c>
      <c r="K35" s="218" t="s">
        <v>28</v>
      </c>
      <c r="L35" s="219">
        <f t="shared" si="23"/>
        <v>2848</v>
      </c>
      <c r="M35" s="211"/>
      <c r="N35" s="217">
        <f t="shared" si="24"/>
        <v>5076.9333333333334</v>
      </c>
      <c r="O35" s="218" t="s">
        <v>28</v>
      </c>
      <c r="P35" s="211">
        <f t="shared" si="25"/>
        <v>5622.9333333333334</v>
      </c>
      <c r="Q35" s="218" t="s">
        <v>28</v>
      </c>
      <c r="R35" s="219">
        <f t="shared" si="26"/>
        <v>6170.666666666667</v>
      </c>
      <c r="T35" s="217">
        <f t="shared" si="18"/>
        <v>60923.199999999997</v>
      </c>
      <c r="U35" s="218" t="s">
        <v>28</v>
      </c>
      <c r="V35" s="211">
        <f t="shared" si="19"/>
        <v>67475.199999999997</v>
      </c>
      <c r="W35" s="218" t="s">
        <v>28</v>
      </c>
      <c r="X35" s="219">
        <f t="shared" si="20"/>
        <v>74048</v>
      </c>
    </row>
    <row r="36" spans="1:24" x14ac:dyDescent="0.25">
      <c r="A36" s="232" t="s">
        <v>99</v>
      </c>
      <c r="B36" s="213">
        <v>23.06</v>
      </c>
      <c r="C36" s="214" t="s">
        <v>28</v>
      </c>
      <c r="D36" s="215">
        <v>25.545000000000002</v>
      </c>
      <c r="E36" s="214" t="s">
        <v>28</v>
      </c>
      <c r="F36" s="216">
        <v>28.03</v>
      </c>
      <c r="H36" s="217">
        <f t="shared" si="21"/>
        <v>1844.8</v>
      </c>
      <c r="I36" s="218" t="s">
        <v>28</v>
      </c>
      <c r="J36" s="211">
        <f t="shared" si="22"/>
        <v>2043.6000000000001</v>
      </c>
      <c r="K36" s="218" t="s">
        <v>28</v>
      </c>
      <c r="L36" s="219">
        <f t="shared" si="23"/>
        <v>2242.4</v>
      </c>
      <c r="M36" s="211"/>
      <c r="N36" s="217">
        <f t="shared" si="24"/>
        <v>3997.0666666666662</v>
      </c>
      <c r="O36" s="218" t="s">
        <v>28</v>
      </c>
      <c r="P36" s="211">
        <f t="shared" si="25"/>
        <v>4427.8</v>
      </c>
      <c r="Q36" s="218" t="s">
        <v>28</v>
      </c>
      <c r="R36" s="219">
        <f t="shared" si="26"/>
        <v>4858.5333333333338</v>
      </c>
      <c r="T36" s="217">
        <f t="shared" si="18"/>
        <v>47964.799999999996</v>
      </c>
      <c r="U36" s="218" t="s">
        <v>28</v>
      </c>
      <c r="V36" s="211">
        <f t="shared" si="19"/>
        <v>53133.600000000006</v>
      </c>
      <c r="W36" s="218" t="s">
        <v>28</v>
      </c>
      <c r="X36" s="219">
        <f t="shared" si="20"/>
        <v>58302.400000000001</v>
      </c>
    </row>
    <row r="37" spans="1:24" x14ac:dyDescent="0.25">
      <c r="A37" s="232" t="s">
        <v>110</v>
      </c>
      <c r="B37" s="213">
        <v>25.89</v>
      </c>
      <c r="C37" s="214" t="s">
        <v>28</v>
      </c>
      <c r="D37" s="215">
        <v>28.68</v>
      </c>
      <c r="E37" s="214" t="s">
        <v>28</v>
      </c>
      <c r="F37" s="216">
        <v>31.46</v>
      </c>
      <c r="H37" s="217">
        <f t="shared" si="21"/>
        <v>2071.1999999999998</v>
      </c>
      <c r="I37" s="218" t="s">
        <v>28</v>
      </c>
      <c r="J37" s="211">
        <f t="shared" si="22"/>
        <v>2294.4</v>
      </c>
      <c r="K37" s="218" t="s">
        <v>28</v>
      </c>
      <c r="L37" s="219">
        <f t="shared" si="23"/>
        <v>2516.8000000000002</v>
      </c>
      <c r="M37" s="211"/>
      <c r="N37" s="217">
        <f t="shared" si="24"/>
        <v>4487.5999999999995</v>
      </c>
      <c r="O37" s="218" t="s">
        <v>28</v>
      </c>
      <c r="P37" s="211">
        <f t="shared" si="25"/>
        <v>4971.2</v>
      </c>
      <c r="Q37" s="218" t="s">
        <v>28</v>
      </c>
      <c r="R37" s="219">
        <f t="shared" si="26"/>
        <v>5453.0666666666666</v>
      </c>
      <c r="T37" s="217">
        <f t="shared" si="18"/>
        <v>53851.199999999997</v>
      </c>
      <c r="U37" s="218" t="s">
        <v>28</v>
      </c>
      <c r="V37" s="211">
        <f t="shared" si="19"/>
        <v>59654.400000000001</v>
      </c>
      <c r="W37" s="218" t="s">
        <v>28</v>
      </c>
      <c r="X37" s="219">
        <f t="shared" si="20"/>
        <v>65436.800000000003</v>
      </c>
    </row>
    <row r="38" spans="1:24" x14ac:dyDescent="0.25">
      <c r="A38" s="232" t="s">
        <v>93</v>
      </c>
      <c r="B38" s="213">
        <v>28.13</v>
      </c>
      <c r="C38" s="214" t="s">
        <v>28</v>
      </c>
      <c r="D38" s="215">
        <v>31.16</v>
      </c>
      <c r="E38" s="214" t="s">
        <v>28</v>
      </c>
      <c r="F38" s="216">
        <v>34.19</v>
      </c>
      <c r="H38" s="217">
        <f t="shared" si="21"/>
        <v>2250.4</v>
      </c>
      <c r="I38" s="218" t="s">
        <v>28</v>
      </c>
      <c r="J38" s="211">
        <f t="shared" si="22"/>
        <v>2492.8000000000002</v>
      </c>
      <c r="K38" s="218" t="s">
        <v>28</v>
      </c>
      <c r="L38" s="219">
        <f t="shared" si="23"/>
        <v>2735.2</v>
      </c>
      <c r="M38" s="211"/>
      <c r="N38" s="217">
        <f t="shared" si="24"/>
        <v>4875.8666666666668</v>
      </c>
      <c r="O38" s="218" t="s">
        <v>28</v>
      </c>
      <c r="P38" s="211">
        <f t="shared" si="25"/>
        <v>5401.0666666666666</v>
      </c>
      <c r="Q38" s="218" t="s">
        <v>28</v>
      </c>
      <c r="R38" s="219">
        <f t="shared" si="26"/>
        <v>5926.2666666666664</v>
      </c>
      <c r="T38" s="217">
        <f t="shared" si="18"/>
        <v>58510.400000000001</v>
      </c>
      <c r="U38" s="218" t="s">
        <v>28</v>
      </c>
      <c r="V38" s="211">
        <f t="shared" si="19"/>
        <v>64812.800000000003</v>
      </c>
      <c r="W38" s="218" t="s">
        <v>28</v>
      </c>
      <c r="X38" s="219">
        <f t="shared" si="20"/>
        <v>71115.199999999997</v>
      </c>
    </row>
    <row r="39" spans="1:24" x14ac:dyDescent="0.25">
      <c r="A39" s="232" t="s">
        <v>95</v>
      </c>
      <c r="B39" s="213">
        <v>33.340000000000003</v>
      </c>
      <c r="C39" s="214" t="s">
        <v>28</v>
      </c>
      <c r="D39" s="215">
        <v>36.93</v>
      </c>
      <c r="E39" s="214" t="s">
        <v>28</v>
      </c>
      <c r="F39" s="216">
        <v>40.520000000000003</v>
      </c>
      <c r="H39" s="217">
        <f t="shared" si="21"/>
        <v>2667.2000000000003</v>
      </c>
      <c r="I39" s="218" t="s">
        <v>28</v>
      </c>
      <c r="J39" s="211">
        <f t="shared" si="22"/>
        <v>2954.4</v>
      </c>
      <c r="K39" s="218" t="s">
        <v>28</v>
      </c>
      <c r="L39" s="219">
        <f t="shared" si="23"/>
        <v>3241.6000000000004</v>
      </c>
      <c r="M39" s="211"/>
      <c r="N39" s="217">
        <f t="shared" si="24"/>
        <v>5778.9333333333343</v>
      </c>
      <c r="O39" s="218" t="s">
        <v>28</v>
      </c>
      <c r="P39" s="211">
        <f t="shared" si="25"/>
        <v>6401.2000000000007</v>
      </c>
      <c r="Q39" s="218" t="s">
        <v>28</v>
      </c>
      <c r="R39" s="219">
        <f t="shared" si="26"/>
        <v>7023.4666666666672</v>
      </c>
      <c r="T39" s="217">
        <f t="shared" si="18"/>
        <v>69347.200000000012</v>
      </c>
      <c r="U39" s="218" t="s">
        <v>28</v>
      </c>
      <c r="V39" s="211">
        <f t="shared" si="19"/>
        <v>76814.400000000009</v>
      </c>
      <c r="W39" s="218" t="s">
        <v>28</v>
      </c>
      <c r="X39" s="219">
        <f t="shared" si="20"/>
        <v>84281.600000000006</v>
      </c>
    </row>
    <row r="40" spans="1:24" x14ac:dyDescent="0.25">
      <c r="A40" s="232" t="s">
        <v>176</v>
      </c>
      <c r="B40" s="213">
        <v>29.73</v>
      </c>
      <c r="C40" s="214" t="s">
        <v>28</v>
      </c>
      <c r="D40" s="215">
        <v>32.93</v>
      </c>
      <c r="E40" s="214" t="s">
        <v>28</v>
      </c>
      <c r="F40" s="216">
        <v>36.130000000000003</v>
      </c>
      <c r="H40" s="217">
        <f t="shared" si="21"/>
        <v>2378.4</v>
      </c>
      <c r="I40" s="218" t="s">
        <v>28</v>
      </c>
      <c r="J40" s="211">
        <f t="shared" si="22"/>
        <v>2634.4</v>
      </c>
      <c r="K40" s="218" t="s">
        <v>28</v>
      </c>
      <c r="L40" s="219">
        <f t="shared" si="23"/>
        <v>2890.4</v>
      </c>
      <c r="M40" s="211"/>
      <c r="N40" s="217">
        <f t="shared" si="24"/>
        <v>5153.2</v>
      </c>
      <c r="O40" s="218" t="s">
        <v>28</v>
      </c>
      <c r="P40" s="211">
        <f t="shared" si="25"/>
        <v>5707.8666666666677</v>
      </c>
      <c r="Q40" s="218" t="s">
        <v>28</v>
      </c>
      <c r="R40" s="219">
        <f t="shared" si="26"/>
        <v>6262.5333333333338</v>
      </c>
      <c r="T40" s="217">
        <f t="shared" si="18"/>
        <v>61838.400000000001</v>
      </c>
      <c r="U40" s="218" t="s">
        <v>28</v>
      </c>
      <c r="V40" s="211">
        <f t="shared" si="19"/>
        <v>68494.400000000009</v>
      </c>
      <c r="W40" s="218" t="s">
        <v>28</v>
      </c>
      <c r="X40" s="219">
        <f t="shared" si="20"/>
        <v>75150.400000000009</v>
      </c>
    </row>
    <row r="41" spans="1:24" x14ac:dyDescent="0.25">
      <c r="A41" s="232" t="s">
        <v>176</v>
      </c>
      <c r="B41" s="213">
        <v>35</v>
      </c>
      <c r="C41" s="214" t="s">
        <v>28</v>
      </c>
      <c r="D41" s="215">
        <v>38.78</v>
      </c>
      <c r="E41" s="214" t="s">
        <v>28</v>
      </c>
      <c r="F41" s="216">
        <v>42.55</v>
      </c>
      <c r="H41" s="217">
        <f t="shared" si="21"/>
        <v>2800</v>
      </c>
      <c r="I41" s="218" t="s">
        <v>28</v>
      </c>
      <c r="J41" s="211">
        <f t="shared" si="22"/>
        <v>3102.4</v>
      </c>
      <c r="K41" s="218" t="s">
        <v>28</v>
      </c>
      <c r="L41" s="219">
        <f t="shared" si="23"/>
        <v>3404</v>
      </c>
      <c r="M41" s="211"/>
      <c r="N41" s="217">
        <f t="shared" si="24"/>
        <v>6066.666666666667</v>
      </c>
      <c r="O41" s="218" t="s">
        <v>28</v>
      </c>
      <c r="P41" s="211">
        <f t="shared" si="25"/>
        <v>6721.8666666666677</v>
      </c>
      <c r="Q41" s="218" t="s">
        <v>28</v>
      </c>
      <c r="R41" s="219">
        <f t="shared" si="26"/>
        <v>7375.333333333333</v>
      </c>
      <c r="T41" s="217">
        <f t="shared" si="18"/>
        <v>72800</v>
      </c>
      <c r="U41" s="218" t="s">
        <v>28</v>
      </c>
      <c r="V41" s="211">
        <f t="shared" si="19"/>
        <v>80662.400000000009</v>
      </c>
      <c r="W41" s="218" t="s">
        <v>28</v>
      </c>
      <c r="X41" s="219">
        <f t="shared" si="20"/>
        <v>88504</v>
      </c>
    </row>
    <row r="42" spans="1:24" ht="14.1" customHeight="1" x14ac:dyDescent="0.25">
      <c r="A42" s="222"/>
      <c r="B42" s="223"/>
      <c r="C42" s="224"/>
      <c r="D42" s="224"/>
      <c r="E42" s="225"/>
      <c r="F42" s="226"/>
      <c r="H42" s="227"/>
      <c r="I42" s="225"/>
      <c r="J42" s="228"/>
      <c r="K42" s="229"/>
      <c r="L42" s="230"/>
      <c r="M42" s="211"/>
      <c r="N42" s="227"/>
      <c r="O42" s="229"/>
      <c r="P42" s="228"/>
      <c r="Q42" s="229"/>
      <c r="R42" s="230"/>
      <c r="T42" s="227"/>
      <c r="U42" s="229"/>
      <c r="V42" s="228"/>
      <c r="W42" s="229"/>
      <c r="X42" s="230"/>
    </row>
    <row r="43" spans="1:24" x14ac:dyDescent="0.25">
      <c r="A43" s="231" t="s">
        <v>32</v>
      </c>
      <c r="B43" s="235">
        <v>14.51</v>
      </c>
      <c r="C43" s="236">
        <v>15.24</v>
      </c>
      <c r="D43" s="236">
        <v>16</v>
      </c>
      <c r="E43" s="236">
        <v>16.8</v>
      </c>
      <c r="F43" s="237">
        <v>17.64</v>
      </c>
      <c r="H43" s="217">
        <f t="shared" si="0"/>
        <v>1160.8</v>
      </c>
      <c r="I43" s="211">
        <f t="shared" si="0"/>
        <v>1219.2</v>
      </c>
      <c r="J43" s="211">
        <f t="shared" si="10"/>
        <v>1280</v>
      </c>
      <c r="K43" s="211">
        <f t="shared" si="10"/>
        <v>1344</v>
      </c>
      <c r="L43" s="219">
        <f t="shared" si="11"/>
        <v>1411.2</v>
      </c>
      <c r="N43" s="217">
        <f t="shared" ref="N43:R62" si="27">(H43*26)/12</f>
        <v>2515.0666666666666</v>
      </c>
      <c r="O43" s="211">
        <f t="shared" si="27"/>
        <v>2641.6</v>
      </c>
      <c r="P43" s="211">
        <f t="shared" si="27"/>
        <v>2773.3333333333335</v>
      </c>
      <c r="Q43" s="211">
        <f t="shared" si="27"/>
        <v>2912</v>
      </c>
      <c r="R43" s="219">
        <f t="shared" si="27"/>
        <v>3057.6000000000004</v>
      </c>
      <c r="T43" s="217">
        <f t="shared" si="18"/>
        <v>30180.799999999999</v>
      </c>
      <c r="U43" s="211">
        <f t="shared" si="18"/>
        <v>31699.200000000001</v>
      </c>
      <c r="V43" s="211">
        <f t="shared" si="18"/>
        <v>33280</v>
      </c>
      <c r="W43" s="211">
        <f t="shared" si="18"/>
        <v>34944</v>
      </c>
      <c r="X43" s="219">
        <f t="shared" si="18"/>
        <v>36691.200000000004</v>
      </c>
    </row>
    <row r="44" spans="1:24" x14ac:dyDescent="0.25">
      <c r="A44" s="231" t="s">
        <v>33</v>
      </c>
      <c r="B44" s="235">
        <v>16.380000000000003</v>
      </c>
      <c r="C44" s="236">
        <v>17.200000000000003</v>
      </c>
      <c r="D44" s="236">
        <v>18.060000000000002</v>
      </c>
      <c r="E44" s="236">
        <v>18.96</v>
      </c>
      <c r="F44" s="237">
        <v>19.900000000000002</v>
      </c>
      <c r="H44" s="217">
        <f t="shared" si="0"/>
        <v>1310.4000000000001</v>
      </c>
      <c r="I44" s="211">
        <f t="shared" si="0"/>
        <v>1376.0000000000002</v>
      </c>
      <c r="J44" s="211">
        <f t="shared" si="0"/>
        <v>1444.8000000000002</v>
      </c>
      <c r="K44" s="211">
        <f t="shared" si="0"/>
        <v>1516.8000000000002</v>
      </c>
      <c r="L44" s="219">
        <f t="shared" si="11"/>
        <v>1592.0000000000002</v>
      </c>
      <c r="N44" s="217">
        <f t="shared" si="27"/>
        <v>2839.2000000000003</v>
      </c>
      <c r="O44" s="211">
        <f t="shared" si="27"/>
        <v>2981.3333333333339</v>
      </c>
      <c r="P44" s="211">
        <f t="shared" si="27"/>
        <v>3130.4</v>
      </c>
      <c r="Q44" s="211">
        <f t="shared" si="27"/>
        <v>3286.4</v>
      </c>
      <c r="R44" s="219">
        <f t="shared" si="27"/>
        <v>3449.3333333333339</v>
      </c>
      <c r="T44" s="217">
        <f t="shared" ref="T44:T82" si="28">H44*26</f>
        <v>34070.400000000001</v>
      </c>
      <c r="U44" s="211">
        <f t="shared" ref="U44:U82" si="29">I44*26</f>
        <v>35776.000000000007</v>
      </c>
      <c r="V44" s="211">
        <f t="shared" ref="V44:V82" si="30">J44*26</f>
        <v>37564.800000000003</v>
      </c>
      <c r="W44" s="211">
        <f t="shared" ref="W44:W82" si="31">K44*26</f>
        <v>39436.800000000003</v>
      </c>
      <c r="X44" s="219">
        <f t="shared" ref="X44:X82" si="32">L44*26</f>
        <v>41392.000000000007</v>
      </c>
    </row>
    <row r="45" spans="1:24" x14ac:dyDescent="0.25">
      <c r="A45" s="231" t="s">
        <v>82</v>
      </c>
      <c r="B45" s="235">
        <v>18.020000000000003</v>
      </c>
      <c r="C45" s="236">
        <v>18.920000000000002</v>
      </c>
      <c r="D45" s="236">
        <v>19.87</v>
      </c>
      <c r="E45" s="236">
        <v>20.860000000000003</v>
      </c>
      <c r="F45" s="237">
        <v>21.9</v>
      </c>
      <c r="H45" s="217">
        <f t="shared" ref="H45:K62" si="33">B45*80</f>
        <v>1441.6000000000004</v>
      </c>
      <c r="I45" s="211">
        <f t="shared" si="33"/>
        <v>1513.6000000000001</v>
      </c>
      <c r="J45" s="211">
        <f t="shared" si="33"/>
        <v>1589.6000000000001</v>
      </c>
      <c r="K45" s="211">
        <f t="shared" si="33"/>
        <v>1668.8000000000002</v>
      </c>
      <c r="L45" s="219">
        <f t="shared" si="11"/>
        <v>1752</v>
      </c>
      <c r="N45" s="217">
        <f t="shared" si="27"/>
        <v>3123.4666666666672</v>
      </c>
      <c r="O45" s="211">
        <f t="shared" si="27"/>
        <v>3279.4666666666672</v>
      </c>
      <c r="P45" s="211">
        <f t="shared" si="27"/>
        <v>3444.1333333333337</v>
      </c>
      <c r="Q45" s="211">
        <f t="shared" si="27"/>
        <v>3615.7333333333336</v>
      </c>
      <c r="R45" s="219">
        <f t="shared" si="27"/>
        <v>3796</v>
      </c>
      <c r="T45" s="217">
        <f t="shared" si="28"/>
        <v>37481.600000000006</v>
      </c>
      <c r="U45" s="211">
        <f t="shared" si="29"/>
        <v>39353.600000000006</v>
      </c>
      <c r="V45" s="211">
        <f t="shared" si="30"/>
        <v>41329.600000000006</v>
      </c>
      <c r="W45" s="211">
        <f t="shared" si="31"/>
        <v>43388.800000000003</v>
      </c>
      <c r="X45" s="219">
        <f t="shared" si="32"/>
        <v>45552</v>
      </c>
    </row>
    <row r="46" spans="1:24" x14ac:dyDescent="0.25">
      <c r="A46" s="231" t="s">
        <v>73</v>
      </c>
      <c r="B46" s="235">
        <v>14.08</v>
      </c>
      <c r="C46" s="236">
        <v>14.79</v>
      </c>
      <c r="D46" s="236">
        <v>15.52</v>
      </c>
      <c r="E46" s="236">
        <v>16.3</v>
      </c>
      <c r="F46" s="237">
        <v>17.12</v>
      </c>
      <c r="H46" s="217">
        <f t="shared" ref="H46:L50" si="34">B46*80</f>
        <v>1126.4000000000001</v>
      </c>
      <c r="I46" s="211">
        <f t="shared" si="34"/>
        <v>1183.1999999999998</v>
      </c>
      <c r="J46" s="211">
        <f t="shared" si="34"/>
        <v>1241.5999999999999</v>
      </c>
      <c r="K46" s="211">
        <f t="shared" si="34"/>
        <v>1304</v>
      </c>
      <c r="L46" s="219">
        <f t="shared" si="34"/>
        <v>1369.6000000000001</v>
      </c>
      <c r="N46" s="217">
        <f t="shared" ref="N46:R50" si="35">(H46*26)/12</f>
        <v>2440.5333333333333</v>
      </c>
      <c r="O46" s="211">
        <f t="shared" si="35"/>
        <v>2563.6</v>
      </c>
      <c r="P46" s="211">
        <f t="shared" si="35"/>
        <v>2690.1333333333332</v>
      </c>
      <c r="Q46" s="211">
        <f t="shared" si="35"/>
        <v>2825.3333333333335</v>
      </c>
      <c r="R46" s="219">
        <f t="shared" si="35"/>
        <v>2967.4666666666672</v>
      </c>
      <c r="T46" s="217">
        <f t="shared" si="28"/>
        <v>29286.400000000001</v>
      </c>
      <c r="U46" s="211">
        <f t="shared" si="29"/>
        <v>30763.199999999997</v>
      </c>
      <c r="V46" s="211">
        <f t="shared" si="30"/>
        <v>32281.599999999999</v>
      </c>
      <c r="W46" s="211">
        <f t="shared" si="31"/>
        <v>33904</v>
      </c>
      <c r="X46" s="219">
        <f t="shared" si="32"/>
        <v>35609.600000000006</v>
      </c>
    </row>
    <row r="47" spans="1:24" x14ac:dyDescent="0.25">
      <c r="A47" s="231" t="s">
        <v>74</v>
      </c>
      <c r="B47" s="235">
        <v>15.66</v>
      </c>
      <c r="C47" s="236">
        <v>16.450000000000003</v>
      </c>
      <c r="D47" s="236">
        <v>17.267299999999999</v>
      </c>
      <c r="E47" s="236">
        <v>18.14</v>
      </c>
      <c r="F47" s="237">
        <v>19.040000000000003</v>
      </c>
      <c r="H47" s="217">
        <f t="shared" si="34"/>
        <v>1252.8</v>
      </c>
      <c r="I47" s="211">
        <f t="shared" si="34"/>
        <v>1316.0000000000002</v>
      </c>
      <c r="J47" s="211">
        <f t="shared" si="34"/>
        <v>1381.384</v>
      </c>
      <c r="K47" s="211">
        <f t="shared" si="34"/>
        <v>1451.2</v>
      </c>
      <c r="L47" s="219">
        <f t="shared" si="34"/>
        <v>1523.2000000000003</v>
      </c>
      <c r="N47" s="217">
        <f t="shared" si="35"/>
        <v>2714.4</v>
      </c>
      <c r="O47" s="211">
        <f t="shared" si="35"/>
        <v>2851.3333333333339</v>
      </c>
      <c r="P47" s="211">
        <f t="shared" si="35"/>
        <v>2992.9986666666664</v>
      </c>
      <c r="Q47" s="211">
        <f t="shared" si="35"/>
        <v>3144.2666666666669</v>
      </c>
      <c r="R47" s="219">
        <f t="shared" si="35"/>
        <v>3300.2666666666669</v>
      </c>
      <c r="T47" s="217">
        <f t="shared" si="28"/>
        <v>32572.799999999999</v>
      </c>
      <c r="U47" s="211">
        <f t="shared" si="29"/>
        <v>34216.000000000007</v>
      </c>
      <c r="V47" s="211">
        <f t="shared" si="30"/>
        <v>35915.983999999997</v>
      </c>
      <c r="W47" s="211">
        <f t="shared" si="31"/>
        <v>37731.200000000004</v>
      </c>
      <c r="X47" s="219">
        <f t="shared" si="32"/>
        <v>39603.200000000004</v>
      </c>
    </row>
    <row r="48" spans="1:24" x14ac:dyDescent="0.25">
      <c r="A48" s="231" t="s">
        <v>111</v>
      </c>
      <c r="B48" s="235">
        <v>17.37</v>
      </c>
      <c r="C48" s="236">
        <v>18.239999999999998</v>
      </c>
      <c r="D48" s="236">
        <v>19.149999999999999</v>
      </c>
      <c r="E48" s="236">
        <v>20.11</v>
      </c>
      <c r="F48" s="237">
        <v>21.11</v>
      </c>
      <c r="H48" s="217">
        <f t="shared" si="34"/>
        <v>1389.6000000000001</v>
      </c>
      <c r="I48" s="211">
        <f t="shared" si="34"/>
        <v>1459.1999999999998</v>
      </c>
      <c r="J48" s="211">
        <f t="shared" si="34"/>
        <v>1532</v>
      </c>
      <c r="K48" s="211">
        <f t="shared" si="34"/>
        <v>1608.8</v>
      </c>
      <c r="L48" s="219">
        <f t="shared" si="34"/>
        <v>1688.8</v>
      </c>
      <c r="N48" s="217">
        <f t="shared" si="35"/>
        <v>3010.8000000000006</v>
      </c>
      <c r="O48" s="211">
        <f t="shared" si="35"/>
        <v>3161.6</v>
      </c>
      <c r="P48" s="211">
        <f t="shared" si="35"/>
        <v>3319.3333333333335</v>
      </c>
      <c r="Q48" s="211">
        <f t="shared" si="35"/>
        <v>3485.7333333333331</v>
      </c>
      <c r="R48" s="219">
        <f t="shared" si="35"/>
        <v>3659.0666666666662</v>
      </c>
      <c r="T48" s="217">
        <f t="shared" si="28"/>
        <v>36129.600000000006</v>
      </c>
      <c r="U48" s="211">
        <f t="shared" si="29"/>
        <v>37939.199999999997</v>
      </c>
      <c r="V48" s="211">
        <f t="shared" si="30"/>
        <v>39832</v>
      </c>
      <c r="W48" s="211">
        <f t="shared" si="31"/>
        <v>41828.799999999996</v>
      </c>
      <c r="X48" s="219">
        <f t="shared" si="32"/>
        <v>43908.799999999996</v>
      </c>
    </row>
    <row r="49" spans="1:24" x14ac:dyDescent="0.25">
      <c r="A49" s="231" t="s">
        <v>83</v>
      </c>
      <c r="B49" s="235">
        <v>17.37</v>
      </c>
      <c r="C49" s="236">
        <v>18.239999999999998</v>
      </c>
      <c r="D49" s="236">
        <v>19.149999999999999</v>
      </c>
      <c r="E49" s="236">
        <v>20.11</v>
      </c>
      <c r="F49" s="237">
        <v>21.11</v>
      </c>
      <c r="H49" s="217">
        <f t="shared" ref="H49" si="36">B49*80</f>
        <v>1389.6000000000001</v>
      </c>
      <c r="I49" s="211">
        <f t="shared" ref="I49" si="37">C49*80</f>
        <v>1459.1999999999998</v>
      </c>
      <c r="J49" s="211">
        <f t="shared" ref="J49" si="38">D49*80</f>
        <v>1532</v>
      </c>
      <c r="K49" s="211">
        <f t="shared" ref="K49" si="39">E49*80</f>
        <v>1608.8</v>
      </c>
      <c r="L49" s="219">
        <f t="shared" ref="L49" si="40">F49*80</f>
        <v>1688.8</v>
      </c>
      <c r="N49" s="217">
        <f t="shared" ref="N49" si="41">(H49*26)/12</f>
        <v>3010.8000000000006</v>
      </c>
      <c r="O49" s="211">
        <f t="shared" ref="O49" si="42">(I49*26)/12</f>
        <v>3161.6</v>
      </c>
      <c r="P49" s="211">
        <f t="shared" ref="P49" si="43">(J49*26)/12</f>
        <v>3319.3333333333335</v>
      </c>
      <c r="Q49" s="211">
        <f t="shared" ref="Q49" si="44">(K49*26)/12</f>
        <v>3485.7333333333331</v>
      </c>
      <c r="R49" s="219">
        <f t="shared" ref="R49" si="45">(L49*26)/12</f>
        <v>3659.0666666666662</v>
      </c>
      <c r="T49" s="217">
        <f t="shared" ref="T49" si="46">H49*26</f>
        <v>36129.600000000006</v>
      </c>
      <c r="U49" s="211">
        <f t="shared" ref="U49" si="47">I49*26</f>
        <v>37939.199999999997</v>
      </c>
      <c r="V49" s="211">
        <f t="shared" ref="V49" si="48">J49*26</f>
        <v>39832</v>
      </c>
      <c r="W49" s="211">
        <f t="shared" ref="W49" si="49">K49*26</f>
        <v>41828.799999999996</v>
      </c>
      <c r="X49" s="219">
        <f t="shared" ref="X49" si="50">L49*26</f>
        <v>43908.799999999996</v>
      </c>
    </row>
    <row r="50" spans="1:24" x14ac:dyDescent="0.25">
      <c r="A50" s="231" t="s">
        <v>36</v>
      </c>
      <c r="B50" s="235">
        <v>21.09</v>
      </c>
      <c r="C50" s="236">
        <v>22.14</v>
      </c>
      <c r="D50" s="236">
        <v>23.25</v>
      </c>
      <c r="E50" s="236">
        <v>24.41</v>
      </c>
      <c r="F50" s="237">
        <v>25.630000000000003</v>
      </c>
      <c r="H50" s="217">
        <f t="shared" si="34"/>
        <v>1687.2</v>
      </c>
      <c r="I50" s="211">
        <f t="shared" si="34"/>
        <v>1771.2</v>
      </c>
      <c r="J50" s="211">
        <f t="shared" si="34"/>
        <v>1860</v>
      </c>
      <c r="K50" s="211">
        <f t="shared" si="34"/>
        <v>1952.8</v>
      </c>
      <c r="L50" s="219">
        <f t="shared" si="34"/>
        <v>2050.4</v>
      </c>
      <c r="N50" s="217">
        <f t="shared" si="35"/>
        <v>3655.6000000000004</v>
      </c>
      <c r="O50" s="211">
        <f t="shared" si="35"/>
        <v>3837.6000000000004</v>
      </c>
      <c r="P50" s="211">
        <f t="shared" si="35"/>
        <v>4030</v>
      </c>
      <c r="Q50" s="211">
        <f t="shared" si="35"/>
        <v>4231.0666666666666</v>
      </c>
      <c r="R50" s="219">
        <f t="shared" si="35"/>
        <v>4442.5333333333338</v>
      </c>
      <c r="T50" s="217">
        <f t="shared" si="28"/>
        <v>43867.200000000004</v>
      </c>
      <c r="U50" s="211">
        <f t="shared" si="29"/>
        <v>46051.200000000004</v>
      </c>
      <c r="V50" s="211">
        <f t="shared" si="30"/>
        <v>48360</v>
      </c>
      <c r="W50" s="211">
        <f t="shared" si="31"/>
        <v>50772.799999999996</v>
      </c>
      <c r="X50" s="219">
        <f t="shared" si="32"/>
        <v>53310.400000000001</v>
      </c>
    </row>
    <row r="51" spans="1:24" x14ac:dyDescent="0.25">
      <c r="A51" s="231" t="s">
        <v>75</v>
      </c>
      <c r="B51" s="235">
        <v>21.09</v>
      </c>
      <c r="C51" s="236">
        <v>22.14</v>
      </c>
      <c r="D51" s="236">
        <v>23.25</v>
      </c>
      <c r="E51" s="236">
        <v>24.41</v>
      </c>
      <c r="F51" s="237">
        <v>25.630000000000003</v>
      </c>
      <c r="H51" s="217">
        <f t="shared" ref="H51:H61" si="51">B51*80</f>
        <v>1687.2</v>
      </c>
      <c r="I51" s="211">
        <f t="shared" ref="I51:I61" si="52">C51*80</f>
        <v>1771.2</v>
      </c>
      <c r="J51" s="211">
        <f t="shared" ref="J51:J61" si="53">D51*80</f>
        <v>1860</v>
      </c>
      <c r="K51" s="211">
        <f t="shared" ref="K51:K61" si="54">E51*80</f>
        <v>1952.8</v>
      </c>
      <c r="L51" s="219">
        <f t="shared" ref="L51:L61" si="55">F51*80</f>
        <v>2050.4</v>
      </c>
      <c r="N51" s="217">
        <f t="shared" ref="N51:N61" si="56">(H51*26)/12</f>
        <v>3655.6000000000004</v>
      </c>
      <c r="O51" s="211">
        <f t="shared" ref="O51:O61" si="57">(I51*26)/12</f>
        <v>3837.6000000000004</v>
      </c>
      <c r="P51" s="211">
        <f t="shared" ref="P51:P61" si="58">(J51*26)/12</f>
        <v>4030</v>
      </c>
      <c r="Q51" s="211">
        <f t="shared" ref="Q51:Q61" si="59">(K51*26)/12</f>
        <v>4231.0666666666666</v>
      </c>
      <c r="R51" s="219">
        <f t="shared" ref="R51:R61" si="60">(L51*26)/12</f>
        <v>4442.5333333333338</v>
      </c>
      <c r="T51" s="217">
        <f t="shared" si="28"/>
        <v>43867.200000000004</v>
      </c>
      <c r="U51" s="211">
        <f t="shared" si="29"/>
        <v>46051.200000000004</v>
      </c>
      <c r="V51" s="211">
        <f t="shared" si="30"/>
        <v>48360</v>
      </c>
      <c r="W51" s="211">
        <f t="shared" si="31"/>
        <v>50772.799999999996</v>
      </c>
      <c r="X51" s="219">
        <f t="shared" si="32"/>
        <v>53310.400000000001</v>
      </c>
    </row>
    <row r="52" spans="1:24" x14ac:dyDescent="0.25">
      <c r="A52" s="231" t="s">
        <v>76</v>
      </c>
      <c r="B52" s="235">
        <v>21.09</v>
      </c>
      <c r="C52" s="236">
        <v>22.14</v>
      </c>
      <c r="D52" s="236">
        <v>23.25</v>
      </c>
      <c r="E52" s="236">
        <v>24.41</v>
      </c>
      <c r="F52" s="237">
        <v>25.63</v>
      </c>
      <c r="H52" s="217">
        <f t="shared" si="51"/>
        <v>1687.2</v>
      </c>
      <c r="I52" s="211">
        <f t="shared" si="52"/>
        <v>1771.2</v>
      </c>
      <c r="J52" s="211">
        <f t="shared" si="53"/>
        <v>1860</v>
      </c>
      <c r="K52" s="211">
        <f t="shared" si="54"/>
        <v>1952.8</v>
      </c>
      <c r="L52" s="219">
        <f t="shared" si="55"/>
        <v>2050.4</v>
      </c>
      <c r="N52" s="217">
        <f t="shared" si="56"/>
        <v>3655.6000000000004</v>
      </c>
      <c r="O52" s="211">
        <f t="shared" si="57"/>
        <v>3837.6000000000004</v>
      </c>
      <c r="P52" s="211">
        <f t="shared" si="58"/>
        <v>4030</v>
      </c>
      <c r="Q52" s="211">
        <f t="shared" si="59"/>
        <v>4231.0666666666666</v>
      </c>
      <c r="R52" s="219">
        <f t="shared" si="60"/>
        <v>4442.5333333333338</v>
      </c>
      <c r="T52" s="217">
        <f t="shared" si="28"/>
        <v>43867.200000000004</v>
      </c>
      <c r="U52" s="211">
        <f t="shared" si="29"/>
        <v>46051.200000000004</v>
      </c>
      <c r="V52" s="211">
        <f t="shared" si="30"/>
        <v>48360</v>
      </c>
      <c r="W52" s="211">
        <f t="shared" si="31"/>
        <v>50772.799999999996</v>
      </c>
      <c r="X52" s="219">
        <f t="shared" si="32"/>
        <v>53310.400000000001</v>
      </c>
    </row>
    <row r="53" spans="1:24" x14ac:dyDescent="0.25">
      <c r="A53" s="231" t="s">
        <v>38</v>
      </c>
      <c r="B53" s="235">
        <v>21.09</v>
      </c>
      <c r="C53" s="236">
        <v>22.14</v>
      </c>
      <c r="D53" s="236">
        <v>23.25</v>
      </c>
      <c r="E53" s="236">
        <v>24.41</v>
      </c>
      <c r="F53" s="237">
        <v>25.630000000000003</v>
      </c>
      <c r="H53" s="217">
        <f t="shared" si="51"/>
        <v>1687.2</v>
      </c>
      <c r="I53" s="211">
        <f t="shared" si="52"/>
        <v>1771.2</v>
      </c>
      <c r="J53" s="211">
        <f t="shared" si="53"/>
        <v>1860</v>
      </c>
      <c r="K53" s="211">
        <f t="shared" si="54"/>
        <v>1952.8</v>
      </c>
      <c r="L53" s="219">
        <f t="shared" si="55"/>
        <v>2050.4</v>
      </c>
      <c r="N53" s="217">
        <f t="shared" si="56"/>
        <v>3655.6000000000004</v>
      </c>
      <c r="O53" s="211">
        <f t="shared" si="57"/>
        <v>3837.6000000000004</v>
      </c>
      <c r="P53" s="211">
        <f t="shared" si="58"/>
        <v>4030</v>
      </c>
      <c r="Q53" s="211">
        <f t="shared" si="59"/>
        <v>4231.0666666666666</v>
      </c>
      <c r="R53" s="219">
        <f t="shared" si="60"/>
        <v>4442.5333333333338</v>
      </c>
      <c r="T53" s="217">
        <f t="shared" si="28"/>
        <v>43867.200000000004</v>
      </c>
      <c r="U53" s="211">
        <f t="shared" si="29"/>
        <v>46051.200000000004</v>
      </c>
      <c r="V53" s="211">
        <f t="shared" si="30"/>
        <v>48360</v>
      </c>
      <c r="W53" s="211">
        <f t="shared" si="31"/>
        <v>50772.799999999996</v>
      </c>
      <c r="X53" s="219">
        <f t="shared" si="32"/>
        <v>53310.400000000001</v>
      </c>
    </row>
    <row r="54" spans="1:24" x14ac:dyDescent="0.25">
      <c r="A54" s="231" t="s">
        <v>84</v>
      </c>
      <c r="B54" s="235">
        <v>17.420000000000002</v>
      </c>
      <c r="C54" s="236">
        <v>18.29</v>
      </c>
      <c r="D54" s="236">
        <v>19.2</v>
      </c>
      <c r="E54" s="236">
        <v>20.16</v>
      </c>
      <c r="F54" s="237">
        <v>21.17</v>
      </c>
      <c r="H54" s="217">
        <f t="shared" si="51"/>
        <v>1393.6000000000001</v>
      </c>
      <c r="I54" s="211">
        <f t="shared" si="52"/>
        <v>1463.1999999999998</v>
      </c>
      <c r="J54" s="211">
        <f t="shared" si="53"/>
        <v>1536</v>
      </c>
      <c r="K54" s="211">
        <f t="shared" si="54"/>
        <v>1612.8</v>
      </c>
      <c r="L54" s="219">
        <f t="shared" si="55"/>
        <v>1693.6000000000001</v>
      </c>
      <c r="N54" s="217">
        <f t="shared" si="56"/>
        <v>3019.4666666666672</v>
      </c>
      <c r="O54" s="211">
        <f t="shared" si="57"/>
        <v>3170.2666666666664</v>
      </c>
      <c r="P54" s="211">
        <f t="shared" si="58"/>
        <v>3328</v>
      </c>
      <c r="Q54" s="211">
        <f t="shared" si="59"/>
        <v>3494.3999999999996</v>
      </c>
      <c r="R54" s="219">
        <f t="shared" si="60"/>
        <v>3669.4666666666672</v>
      </c>
      <c r="T54" s="217">
        <f t="shared" si="28"/>
        <v>36233.600000000006</v>
      </c>
      <c r="U54" s="211">
        <f t="shared" si="29"/>
        <v>38043.199999999997</v>
      </c>
      <c r="V54" s="211">
        <f t="shared" si="30"/>
        <v>39936</v>
      </c>
      <c r="W54" s="211">
        <f t="shared" si="31"/>
        <v>41932.799999999996</v>
      </c>
      <c r="X54" s="219">
        <f t="shared" si="32"/>
        <v>44033.600000000006</v>
      </c>
    </row>
    <row r="55" spans="1:24" x14ac:dyDescent="0.25">
      <c r="A55" s="231" t="s">
        <v>112</v>
      </c>
      <c r="B55" s="235">
        <v>21.32</v>
      </c>
      <c r="C55" s="236">
        <v>22.38</v>
      </c>
      <c r="D55" s="236">
        <v>23.5</v>
      </c>
      <c r="E55" s="236">
        <v>24.68</v>
      </c>
      <c r="F55" s="237">
        <v>25.91</v>
      </c>
      <c r="H55" s="217">
        <f t="shared" si="51"/>
        <v>1705.6</v>
      </c>
      <c r="I55" s="211">
        <f t="shared" si="52"/>
        <v>1790.3999999999999</v>
      </c>
      <c r="J55" s="211">
        <f t="shared" si="53"/>
        <v>1880</v>
      </c>
      <c r="K55" s="211">
        <f t="shared" si="54"/>
        <v>1974.4</v>
      </c>
      <c r="L55" s="219">
        <f t="shared" si="55"/>
        <v>2072.8000000000002</v>
      </c>
      <c r="N55" s="217">
        <f t="shared" si="56"/>
        <v>3695.4666666666667</v>
      </c>
      <c r="O55" s="211">
        <f t="shared" si="57"/>
        <v>3879.1999999999994</v>
      </c>
      <c r="P55" s="211">
        <f t="shared" si="58"/>
        <v>4073.3333333333335</v>
      </c>
      <c r="Q55" s="211">
        <f t="shared" si="59"/>
        <v>4277.8666666666668</v>
      </c>
      <c r="R55" s="219">
        <f t="shared" si="60"/>
        <v>4491.0666666666666</v>
      </c>
      <c r="T55" s="217">
        <f t="shared" si="28"/>
        <v>44345.599999999999</v>
      </c>
      <c r="U55" s="211">
        <f t="shared" si="29"/>
        <v>46550.399999999994</v>
      </c>
      <c r="V55" s="211">
        <f t="shared" si="30"/>
        <v>48880</v>
      </c>
      <c r="W55" s="211">
        <f t="shared" si="31"/>
        <v>51334.400000000001</v>
      </c>
      <c r="X55" s="219">
        <f t="shared" si="32"/>
        <v>53892.800000000003</v>
      </c>
    </row>
    <row r="56" spans="1:24" x14ac:dyDescent="0.25">
      <c r="A56" s="231" t="s">
        <v>85</v>
      </c>
      <c r="B56" s="235">
        <v>21.32</v>
      </c>
      <c r="C56" s="236">
        <v>22.38</v>
      </c>
      <c r="D56" s="236">
        <v>23.5</v>
      </c>
      <c r="E56" s="236">
        <v>24.68</v>
      </c>
      <c r="F56" s="237">
        <v>25.91</v>
      </c>
      <c r="H56" s="217">
        <f t="shared" si="51"/>
        <v>1705.6</v>
      </c>
      <c r="I56" s="211">
        <f t="shared" si="52"/>
        <v>1790.3999999999999</v>
      </c>
      <c r="J56" s="211">
        <f t="shared" si="53"/>
        <v>1880</v>
      </c>
      <c r="K56" s="211">
        <f t="shared" si="54"/>
        <v>1974.4</v>
      </c>
      <c r="L56" s="219">
        <f t="shared" si="55"/>
        <v>2072.8000000000002</v>
      </c>
      <c r="N56" s="217">
        <f t="shared" si="56"/>
        <v>3695.4666666666667</v>
      </c>
      <c r="O56" s="211">
        <f t="shared" si="57"/>
        <v>3879.1999999999994</v>
      </c>
      <c r="P56" s="211">
        <f t="shared" si="58"/>
        <v>4073.3333333333335</v>
      </c>
      <c r="Q56" s="211">
        <f t="shared" si="59"/>
        <v>4277.8666666666668</v>
      </c>
      <c r="R56" s="219">
        <f t="shared" si="60"/>
        <v>4491.0666666666666</v>
      </c>
      <c r="T56" s="217">
        <f t="shared" si="28"/>
        <v>44345.599999999999</v>
      </c>
      <c r="U56" s="211">
        <f t="shared" si="29"/>
        <v>46550.399999999994</v>
      </c>
      <c r="V56" s="211">
        <f t="shared" si="30"/>
        <v>48880</v>
      </c>
      <c r="W56" s="211">
        <f t="shared" si="31"/>
        <v>51334.400000000001</v>
      </c>
      <c r="X56" s="219">
        <f t="shared" si="32"/>
        <v>53892.800000000003</v>
      </c>
    </row>
    <row r="57" spans="1:24" x14ac:dyDescent="0.25">
      <c r="A57" s="231" t="s">
        <v>86</v>
      </c>
      <c r="B57" s="235">
        <v>23.44</v>
      </c>
      <c r="C57" s="236">
        <v>24.51</v>
      </c>
      <c r="D57" s="236">
        <v>25.84</v>
      </c>
      <c r="E57" s="236">
        <v>27.13</v>
      </c>
      <c r="F57" s="237">
        <v>28.49</v>
      </c>
      <c r="H57" s="217">
        <f t="shared" si="51"/>
        <v>1875.2</v>
      </c>
      <c r="I57" s="211">
        <f t="shared" si="52"/>
        <v>1960.8000000000002</v>
      </c>
      <c r="J57" s="211">
        <f t="shared" si="53"/>
        <v>2067.1999999999998</v>
      </c>
      <c r="K57" s="211">
        <f t="shared" si="54"/>
        <v>2170.4</v>
      </c>
      <c r="L57" s="219">
        <f t="shared" si="55"/>
        <v>2279.1999999999998</v>
      </c>
      <c r="N57" s="217">
        <f t="shared" si="56"/>
        <v>4062.9333333333338</v>
      </c>
      <c r="O57" s="211">
        <f t="shared" si="57"/>
        <v>4248.4000000000005</v>
      </c>
      <c r="P57" s="211">
        <f t="shared" si="58"/>
        <v>4478.9333333333334</v>
      </c>
      <c r="Q57" s="211">
        <f t="shared" si="59"/>
        <v>4702.5333333333338</v>
      </c>
      <c r="R57" s="219">
        <f t="shared" si="60"/>
        <v>4938.2666666666664</v>
      </c>
      <c r="T57" s="217">
        <f t="shared" si="28"/>
        <v>48755.200000000004</v>
      </c>
      <c r="U57" s="211">
        <f t="shared" si="29"/>
        <v>50980.800000000003</v>
      </c>
      <c r="V57" s="211">
        <f t="shared" si="30"/>
        <v>53747.199999999997</v>
      </c>
      <c r="W57" s="211">
        <f t="shared" si="31"/>
        <v>56430.400000000001</v>
      </c>
      <c r="X57" s="219">
        <f t="shared" si="32"/>
        <v>59259.199999999997</v>
      </c>
    </row>
    <row r="58" spans="1:24" x14ac:dyDescent="0.25">
      <c r="A58" s="231" t="s">
        <v>40</v>
      </c>
      <c r="B58" s="235">
        <v>23.44</v>
      </c>
      <c r="C58" s="236">
        <v>24.51</v>
      </c>
      <c r="D58" s="236">
        <v>25.84</v>
      </c>
      <c r="E58" s="236">
        <v>27.13</v>
      </c>
      <c r="F58" s="237">
        <v>28.49</v>
      </c>
      <c r="H58" s="217">
        <f t="shared" si="51"/>
        <v>1875.2</v>
      </c>
      <c r="I58" s="211">
        <f t="shared" si="52"/>
        <v>1960.8000000000002</v>
      </c>
      <c r="J58" s="211">
        <f t="shared" si="53"/>
        <v>2067.1999999999998</v>
      </c>
      <c r="K58" s="211">
        <f t="shared" si="54"/>
        <v>2170.4</v>
      </c>
      <c r="L58" s="219">
        <f t="shared" si="55"/>
        <v>2279.1999999999998</v>
      </c>
      <c r="N58" s="217">
        <f t="shared" si="56"/>
        <v>4062.9333333333338</v>
      </c>
      <c r="O58" s="211">
        <f t="shared" si="57"/>
        <v>4248.4000000000005</v>
      </c>
      <c r="P58" s="211">
        <f t="shared" si="58"/>
        <v>4478.9333333333334</v>
      </c>
      <c r="Q58" s="211">
        <f t="shared" si="59"/>
        <v>4702.5333333333338</v>
      </c>
      <c r="R58" s="219">
        <f t="shared" si="60"/>
        <v>4938.2666666666664</v>
      </c>
      <c r="T58" s="217">
        <f t="shared" si="28"/>
        <v>48755.200000000004</v>
      </c>
      <c r="U58" s="211">
        <f t="shared" si="29"/>
        <v>50980.800000000003</v>
      </c>
      <c r="V58" s="211">
        <f t="shared" si="30"/>
        <v>53747.199999999997</v>
      </c>
      <c r="W58" s="211">
        <f t="shared" si="31"/>
        <v>56430.400000000001</v>
      </c>
      <c r="X58" s="219">
        <f t="shared" si="32"/>
        <v>59259.199999999997</v>
      </c>
    </row>
    <row r="59" spans="1:24" x14ac:dyDescent="0.25">
      <c r="A59" s="231" t="s">
        <v>77</v>
      </c>
      <c r="B59" s="235">
        <v>23.17</v>
      </c>
      <c r="C59" s="236">
        <v>24.330000000000002</v>
      </c>
      <c r="D59" s="236">
        <v>25.55</v>
      </c>
      <c r="E59" s="236">
        <v>26.830000000000002</v>
      </c>
      <c r="F59" s="237">
        <v>28.16</v>
      </c>
      <c r="H59" s="217">
        <f t="shared" si="51"/>
        <v>1853.6000000000001</v>
      </c>
      <c r="I59" s="211">
        <f t="shared" si="52"/>
        <v>1946.4</v>
      </c>
      <c r="J59" s="211">
        <f t="shared" si="53"/>
        <v>2044</v>
      </c>
      <c r="K59" s="211">
        <f t="shared" si="54"/>
        <v>2146.4</v>
      </c>
      <c r="L59" s="219">
        <f t="shared" si="55"/>
        <v>2252.8000000000002</v>
      </c>
      <c r="N59" s="217">
        <f t="shared" si="56"/>
        <v>4016.1333333333337</v>
      </c>
      <c r="O59" s="211">
        <f t="shared" si="57"/>
        <v>4217.2</v>
      </c>
      <c r="P59" s="211">
        <f t="shared" si="58"/>
        <v>4428.666666666667</v>
      </c>
      <c r="Q59" s="211">
        <f t="shared" si="59"/>
        <v>4650.5333333333338</v>
      </c>
      <c r="R59" s="219">
        <f t="shared" si="60"/>
        <v>4881.0666666666666</v>
      </c>
      <c r="T59" s="217">
        <f t="shared" si="28"/>
        <v>48193.600000000006</v>
      </c>
      <c r="U59" s="211">
        <f t="shared" si="29"/>
        <v>50606.400000000001</v>
      </c>
      <c r="V59" s="211">
        <f t="shared" si="30"/>
        <v>53144</v>
      </c>
      <c r="W59" s="211">
        <f t="shared" si="31"/>
        <v>55806.400000000001</v>
      </c>
      <c r="X59" s="219">
        <f t="shared" si="32"/>
        <v>58572.800000000003</v>
      </c>
    </row>
    <row r="60" spans="1:24" x14ac:dyDescent="0.25">
      <c r="A60" s="231" t="s">
        <v>113</v>
      </c>
      <c r="B60" s="235">
        <v>23.42</v>
      </c>
      <c r="C60" s="236">
        <v>24.59</v>
      </c>
      <c r="D60" s="236">
        <v>25.82</v>
      </c>
      <c r="E60" s="236">
        <v>27.11</v>
      </c>
      <c r="F60" s="237">
        <v>28.47</v>
      </c>
      <c r="H60" s="217">
        <f t="shared" si="51"/>
        <v>1873.6000000000001</v>
      </c>
      <c r="I60" s="211">
        <f t="shared" si="52"/>
        <v>1967.2</v>
      </c>
      <c r="J60" s="211">
        <f t="shared" si="53"/>
        <v>2065.6</v>
      </c>
      <c r="K60" s="211">
        <f t="shared" si="54"/>
        <v>2168.8000000000002</v>
      </c>
      <c r="L60" s="219">
        <f t="shared" si="55"/>
        <v>2277.6</v>
      </c>
      <c r="N60" s="217">
        <f t="shared" si="56"/>
        <v>4059.4666666666672</v>
      </c>
      <c r="O60" s="211">
        <f t="shared" si="57"/>
        <v>4262.2666666666673</v>
      </c>
      <c r="P60" s="211">
        <f t="shared" si="58"/>
        <v>4475.4666666666662</v>
      </c>
      <c r="Q60" s="211">
        <f t="shared" si="59"/>
        <v>4699.0666666666666</v>
      </c>
      <c r="R60" s="219">
        <f t="shared" si="60"/>
        <v>4934.8</v>
      </c>
      <c r="T60" s="217">
        <f t="shared" si="28"/>
        <v>48713.600000000006</v>
      </c>
      <c r="U60" s="211">
        <f t="shared" si="29"/>
        <v>51147.200000000004</v>
      </c>
      <c r="V60" s="211">
        <f t="shared" si="30"/>
        <v>53705.599999999999</v>
      </c>
      <c r="W60" s="211">
        <f t="shared" si="31"/>
        <v>56388.800000000003</v>
      </c>
      <c r="X60" s="219">
        <f t="shared" si="32"/>
        <v>59217.599999999999</v>
      </c>
    </row>
    <row r="61" spans="1:24" x14ac:dyDescent="0.25">
      <c r="A61" s="231" t="s">
        <v>114</v>
      </c>
      <c r="B61" s="235">
        <v>23.17</v>
      </c>
      <c r="C61" s="236">
        <v>24.330000000000002</v>
      </c>
      <c r="D61" s="236">
        <v>25.55</v>
      </c>
      <c r="E61" s="236">
        <v>26.830000000000002</v>
      </c>
      <c r="F61" s="237">
        <v>28.16</v>
      </c>
      <c r="H61" s="217">
        <f t="shared" si="51"/>
        <v>1853.6000000000001</v>
      </c>
      <c r="I61" s="211">
        <f t="shared" si="52"/>
        <v>1946.4</v>
      </c>
      <c r="J61" s="211">
        <f t="shared" si="53"/>
        <v>2044</v>
      </c>
      <c r="K61" s="211">
        <f t="shared" si="54"/>
        <v>2146.4</v>
      </c>
      <c r="L61" s="219">
        <f t="shared" si="55"/>
        <v>2252.8000000000002</v>
      </c>
      <c r="N61" s="217">
        <f t="shared" si="56"/>
        <v>4016.1333333333337</v>
      </c>
      <c r="O61" s="211">
        <f t="shared" si="57"/>
        <v>4217.2</v>
      </c>
      <c r="P61" s="211">
        <f t="shared" si="58"/>
        <v>4428.666666666667</v>
      </c>
      <c r="Q61" s="211">
        <f t="shared" si="59"/>
        <v>4650.5333333333338</v>
      </c>
      <c r="R61" s="219">
        <f t="shared" si="60"/>
        <v>4881.0666666666666</v>
      </c>
      <c r="T61" s="217">
        <f t="shared" si="28"/>
        <v>48193.600000000006</v>
      </c>
      <c r="U61" s="211">
        <f t="shared" si="29"/>
        <v>50606.400000000001</v>
      </c>
      <c r="V61" s="211">
        <f t="shared" si="30"/>
        <v>53144</v>
      </c>
      <c r="W61" s="211">
        <f t="shared" si="31"/>
        <v>55806.400000000001</v>
      </c>
      <c r="X61" s="219">
        <f t="shared" si="32"/>
        <v>58572.800000000003</v>
      </c>
    </row>
    <row r="62" spans="1:24" x14ac:dyDescent="0.25">
      <c r="A62" s="231" t="s">
        <v>41</v>
      </c>
      <c r="B62" s="235">
        <v>23.01</v>
      </c>
      <c r="C62" s="236">
        <v>24.15</v>
      </c>
      <c r="D62" s="236">
        <v>25.36</v>
      </c>
      <c r="E62" s="236">
        <v>26.63</v>
      </c>
      <c r="F62" s="237">
        <v>27.96</v>
      </c>
      <c r="H62" s="217">
        <f t="shared" si="33"/>
        <v>1840.8000000000002</v>
      </c>
      <c r="I62" s="211">
        <f t="shared" si="33"/>
        <v>1932</v>
      </c>
      <c r="J62" s="211">
        <f t="shared" si="33"/>
        <v>2028.8</v>
      </c>
      <c r="K62" s="211">
        <f t="shared" si="33"/>
        <v>2130.4</v>
      </c>
      <c r="L62" s="219">
        <f t="shared" si="11"/>
        <v>2236.8000000000002</v>
      </c>
      <c r="N62" s="217">
        <f t="shared" si="27"/>
        <v>3988.4</v>
      </c>
      <c r="O62" s="211">
        <f t="shared" si="27"/>
        <v>4186</v>
      </c>
      <c r="P62" s="211">
        <f t="shared" si="27"/>
        <v>4395.7333333333327</v>
      </c>
      <c r="Q62" s="211">
        <f t="shared" si="27"/>
        <v>4615.8666666666668</v>
      </c>
      <c r="R62" s="219">
        <f t="shared" si="27"/>
        <v>4846.4000000000005</v>
      </c>
      <c r="T62" s="217">
        <f t="shared" si="28"/>
        <v>47860.800000000003</v>
      </c>
      <c r="U62" s="211">
        <f t="shared" si="29"/>
        <v>50232</v>
      </c>
      <c r="V62" s="211">
        <f t="shared" si="30"/>
        <v>52748.799999999996</v>
      </c>
      <c r="W62" s="211">
        <f t="shared" si="31"/>
        <v>55390.400000000001</v>
      </c>
      <c r="X62" s="219">
        <f t="shared" si="32"/>
        <v>58156.800000000003</v>
      </c>
    </row>
    <row r="63" spans="1:24" x14ac:dyDescent="0.25">
      <c r="A63" s="231" t="s">
        <v>42</v>
      </c>
      <c r="B63" s="235">
        <v>23.17</v>
      </c>
      <c r="C63" s="236">
        <v>24.330000000000002</v>
      </c>
      <c r="D63" s="236">
        <v>25.55</v>
      </c>
      <c r="E63" s="236">
        <v>26.830000000000002</v>
      </c>
      <c r="F63" s="237">
        <v>28.16</v>
      </c>
      <c r="H63" s="217">
        <f t="shared" ref="H63:H81" si="61">B63*80</f>
        <v>1853.6000000000001</v>
      </c>
      <c r="I63" s="211">
        <f t="shared" ref="I63:I81" si="62">C63*80</f>
        <v>1946.4</v>
      </c>
      <c r="J63" s="211">
        <f t="shared" ref="J63:J81" si="63">D63*80</f>
        <v>2044</v>
      </c>
      <c r="K63" s="211">
        <f t="shared" ref="K63:K81" si="64">E63*80</f>
        <v>2146.4</v>
      </c>
      <c r="L63" s="219">
        <f t="shared" si="11"/>
        <v>2252.8000000000002</v>
      </c>
      <c r="N63" s="217">
        <f t="shared" ref="N63:N80" si="65">(H63*26)/12</f>
        <v>4016.1333333333337</v>
      </c>
      <c r="O63" s="211">
        <f t="shared" ref="O63:O80" si="66">(I63*26)/12</f>
        <v>4217.2</v>
      </c>
      <c r="P63" s="211">
        <f t="shared" ref="P63:P80" si="67">(J63*26)/12</f>
        <v>4428.666666666667</v>
      </c>
      <c r="Q63" s="211">
        <f t="shared" ref="Q63:Q80" si="68">(K63*26)/12</f>
        <v>4650.5333333333338</v>
      </c>
      <c r="R63" s="219">
        <f t="shared" ref="R63:R80" si="69">(L63*26)/12</f>
        <v>4881.0666666666666</v>
      </c>
      <c r="T63" s="217">
        <f t="shared" si="28"/>
        <v>48193.600000000006</v>
      </c>
      <c r="U63" s="211">
        <f t="shared" si="29"/>
        <v>50606.400000000001</v>
      </c>
      <c r="V63" s="211">
        <f t="shared" si="30"/>
        <v>53144</v>
      </c>
      <c r="W63" s="211">
        <f t="shared" si="31"/>
        <v>55806.400000000001</v>
      </c>
      <c r="X63" s="219">
        <f t="shared" si="32"/>
        <v>58572.800000000003</v>
      </c>
    </row>
    <row r="64" spans="1:24" x14ac:dyDescent="0.25">
      <c r="A64" s="231" t="s">
        <v>88</v>
      </c>
      <c r="B64" s="235">
        <v>21.59</v>
      </c>
      <c r="C64" s="236">
        <v>22.67</v>
      </c>
      <c r="D64" s="236">
        <v>23.8</v>
      </c>
      <c r="E64" s="236">
        <v>24.99</v>
      </c>
      <c r="F64" s="237">
        <v>26.24</v>
      </c>
      <c r="H64" s="217">
        <f t="shared" si="61"/>
        <v>1727.2</v>
      </c>
      <c r="I64" s="211">
        <f t="shared" si="62"/>
        <v>1813.6000000000001</v>
      </c>
      <c r="J64" s="211">
        <f t="shared" si="63"/>
        <v>1904</v>
      </c>
      <c r="K64" s="211">
        <f t="shared" si="64"/>
        <v>1999.1999999999998</v>
      </c>
      <c r="L64" s="219">
        <f t="shared" si="11"/>
        <v>2099.1999999999998</v>
      </c>
      <c r="N64" s="217">
        <f t="shared" si="65"/>
        <v>3742.2666666666669</v>
      </c>
      <c r="O64" s="211">
        <f t="shared" si="66"/>
        <v>3929.4666666666672</v>
      </c>
      <c r="P64" s="211">
        <f t="shared" si="67"/>
        <v>4125.333333333333</v>
      </c>
      <c r="Q64" s="211">
        <f t="shared" si="68"/>
        <v>4331.5999999999995</v>
      </c>
      <c r="R64" s="219">
        <f t="shared" si="69"/>
        <v>4548.2666666666664</v>
      </c>
      <c r="T64" s="217">
        <f t="shared" si="28"/>
        <v>44907.200000000004</v>
      </c>
      <c r="U64" s="211">
        <f t="shared" si="29"/>
        <v>47153.600000000006</v>
      </c>
      <c r="V64" s="211">
        <f t="shared" si="30"/>
        <v>49504</v>
      </c>
      <c r="W64" s="211">
        <f t="shared" si="31"/>
        <v>51979.199999999997</v>
      </c>
      <c r="X64" s="219">
        <f t="shared" si="32"/>
        <v>54579.199999999997</v>
      </c>
    </row>
    <row r="65" spans="1:24" x14ac:dyDescent="0.25">
      <c r="A65" s="231" t="s">
        <v>89</v>
      </c>
      <c r="B65" s="235">
        <v>15.66</v>
      </c>
      <c r="C65" s="236">
        <v>16.45</v>
      </c>
      <c r="D65" s="236">
        <v>17.27</v>
      </c>
      <c r="E65" s="236">
        <v>18.14</v>
      </c>
      <c r="F65" s="237">
        <v>19.04</v>
      </c>
      <c r="H65" s="217">
        <f t="shared" si="61"/>
        <v>1252.8</v>
      </c>
      <c r="I65" s="211">
        <f t="shared" si="62"/>
        <v>1316</v>
      </c>
      <c r="J65" s="211">
        <f t="shared" si="63"/>
        <v>1381.6</v>
      </c>
      <c r="K65" s="211">
        <f t="shared" si="64"/>
        <v>1451.2</v>
      </c>
      <c r="L65" s="219">
        <f t="shared" si="11"/>
        <v>1523.1999999999998</v>
      </c>
      <c r="N65" s="217">
        <f t="shared" si="65"/>
        <v>2714.4</v>
      </c>
      <c r="O65" s="211">
        <f t="shared" si="66"/>
        <v>2851.3333333333335</v>
      </c>
      <c r="P65" s="211">
        <f t="shared" si="67"/>
        <v>2993.4666666666667</v>
      </c>
      <c r="Q65" s="211">
        <f t="shared" si="68"/>
        <v>3144.2666666666669</v>
      </c>
      <c r="R65" s="219">
        <f t="shared" si="69"/>
        <v>3300.2666666666664</v>
      </c>
      <c r="T65" s="217">
        <f t="shared" si="28"/>
        <v>32572.799999999999</v>
      </c>
      <c r="U65" s="211">
        <f t="shared" si="29"/>
        <v>34216</v>
      </c>
      <c r="V65" s="211">
        <f t="shared" si="30"/>
        <v>35921.599999999999</v>
      </c>
      <c r="W65" s="211">
        <f t="shared" si="31"/>
        <v>37731.200000000004</v>
      </c>
      <c r="X65" s="219">
        <f t="shared" si="32"/>
        <v>39603.199999999997</v>
      </c>
    </row>
    <row r="66" spans="1:24" x14ac:dyDescent="0.25">
      <c r="A66" s="231" t="s">
        <v>43</v>
      </c>
      <c r="B66" s="235">
        <v>17.489999999999998</v>
      </c>
      <c r="C66" s="236">
        <v>18.37</v>
      </c>
      <c r="D66" s="236">
        <v>19.29</v>
      </c>
      <c r="E66" s="236">
        <v>20.25</v>
      </c>
      <c r="F66" s="237">
        <v>21.26</v>
      </c>
      <c r="H66" s="217">
        <f t="shared" si="61"/>
        <v>1399.1999999999998</v>
      </c>
      <c r="I66" s="211">
        <f t="shared" si="62"/>
        <v>1469.6000000000001</v>
      </c>
      <c r="J66" s="211">
        <f t="shared" si="63"/>
        <v>1543.1999999999998</v>
      </c>
      <c r="K66" s="211">
        <f t="shared" si="64"/>
        <v>1620</v>
      </c>
      <c r="L66" s="219">
        <f t="shared" si="11"/>
        <v>1700.8000000000002</v>
      </c>
      <c r="N66" s="217">
        <f t="shared" si="65"/>
        <v>3031.6</v>
      </c>
      <c r="O66" s="211">
        <f t="shared" si="66"/>
        <v>3184.1333333333337</v>
      </c>
      <c r="P66" s="211">
        <f t="shared" si="67"/>
        <v>3343.6</v>
      </c>
      <c r="Q66" s="211">
        <f t="shared" si="68"/>
        <v>3510</v>
      </c>
      <c r="R66" s="219">
        <f t="shared" si="69"/>
        <v>3685.0666666666671</v>
      </c>
      <c r="T66" s="217">
        <f t="shared" si="28"/>
        <v>36379.199999999997</v>
      </c>
      <c r="U66" s="211">
        <f t="shared" si="29"/>
        <v>38209.600000000006</v>
      </c>
      <c r="V66" s="211">
        <f t="shared" si="30"/>
        <v>40123.199999999997</v>
      </c>
      <c r="W66" s="211">
        <f t="shared" si="31"/>
        <v>42120</v>
      </c>
      <c r="X66" s="219">
        <f t="shared" si="32"/>
        <v>44220.800000000003</v>
      </c>
    </row>
    <row r="67" spans="1:24" x14ac:dyDescent="0.25">
      <c r="A67" s="231" t="s">
        <v>44</v>
      </c>
      <c r="B67" s="235">
        <v>19.25</v>
      </c>
      <c r="C67" s="236">
        <v>20.21</v>
      </c>
      <c r="D67" s="236">
        <v>21.22</v>
      </c>
      <c r="E67" s="236">
        <v>22.29</v>
      </c>
      <c r="F67" s="237">
        <v>23.4</v>
      </c>
      <c r="H67" s="217">
        <f t="shared" si="61"/>
        <v>1540</v>
      </c>
      <c r="I67" s="211">
        <f t="shared" si="62"/>
        <v>1616.8000000000002</v>
      </c>
      <c r="J67" s="211">
        <f t="shared" si="63"/>
        <v>1697.6</v>
      </c>
      <c r="K67" s="211">
        <f t="shared" si="64"/>
        <v>1783.1999999999998</v>
      </c>
      <c r="L67" s="219">
        <f t="shared" si="11"/>
        <v>1872</v>
      </c>
      <c r="N67" s="217">
        <f t="shared" si="65"/>
        <v>3336.6666666666665</v>
      </c>
      <c r="O67" s="211">
        <f t="shared" si="66"/>
        <v>3503.0666666666671</v>
      </c>
      <c r="P67" s="211">
        <f t="shared" si="67"/>
        <v>3678.1333333333332</v>
      </c>
      <c r="Q67" s="211">
        <f t="shared" si="68"/>
        <v>3863.6</v>
      </c>
      <c r="R67" s="219">
        <f t="shared" si="69"/>
        <v>4056</v>
      </c>
      <c r="T67" s="217">
        <f t="shared" si="28"/>
        <v>40040</v>
      </c>
      <c r="U67" s="211">
        <f t="shared" si="29"/>
        <v>42036.800000000003</v>
      </c>
      <c r="V67" s="211">
        <f t="shared" si="30"/>
        <v>44137.599999999999</v>
      </c>
      <c r="W67" s="211">
        <f t="shared" si="31"/>
        <v>46363.199999999997</v>
      </c>
      <c r="X67" s="219">
        <f t="shared" si="32"/>
        <v>48672</v>
      </c>
    </row>
    <row r="68" spans="1:24" x14ac:dyDescent="0.25">
      <c r="A68" s="231" t="s">
        <v>45</v>
      </c>
      <c r="B68" s="235">
        <v>18.060000000000002</v>
      </c>
      <c r="C68" s="236">
        <v>18.96</v>
      </c>
      <c r="D68" s="236">
        <v>19.900000000000002</v>
      </c>
      <c r="E68" s="236">
        <v>20.900000000000002</v>
      </c>
      <c r="F68" s="237">
        <v>21.94</v>
      </c>
      <c r="H68" s="217">
        <f t="shared" si="61"/>
        <v>1444.8000000000002</v>
      </c>
      <c r="I68" s="211">
        <f t="shared" si="62"/>
        <v>1516.8000000000002</v>
      </c>
      <c r="J68" s="211">
        <f t="shared" si="63"/>
        <v>1592.0000000000002</v>
      </c>
      <c r="K68" s="211">
        <f t="shared" si="64"/>
        <v>1672.0000000000002</v>
      </c>
      <c r="L68" s="219">
        <f t="shared" si="11"/>
        <v>1755.2</v>
      </c>
      <c r="N68" s="217">
        <f t="shared" si="65"/>
        <v>3130.4</v>
      </c>
      <c r="O68" s="211">
        <f t="shared" si="66"/>
        <v>3286.4</v>
      </c>
      <c r="P68" s="211">
        <f t="shared" si="67"/>
        <v>3449.3333333333339</v>
      </c>
      <c r="Q68" s="211">
        <f t="shared" si="68"/>
        <v>3622.6666666666674</v>
      </c>
      <c r="R68" s="219">
        <f t="shared" si="69"/>
        <v>3802.9333333333338</v>
      </c>
      <c r="T68" s="217">
        <f t="shared" si="28"/>
        <v>37564.800000000003</v>
      </c>
      <c r="U68" s="211">
        <f t="shared" si="29"/>
        <v>39436.800000000003</v>
      </c>
      <c r="V68" s="211">
        <f t="shared" si="30"/>
        <v>41392.000000000007</v>
      </c>
      <c r="W68" s="211">
        <f t="shared" si="31"/>
        <v>43472.000000000007</v>
      </c>
      <c r="X68" s="219">
        <f t="shared" si="32"/>
        <v>45635.200000000004</v>
      </c>
    </row>
    <row r="69" spans="1:24" x14ac:dyDescent="0.25">
      <c r="A69" s="231" t="s">
        <v>46</v>
      </c>
      <c r="B69" s="235">
        <v>19.850000000000001</v>
      </c>
      <c r="C69" s="236">
        <v>20.84</v>
      </c>
      <c r="D69" s="236">
        <v>21.89</v>
      </c>
      <c r="E69" s="236">
        <v>22.98</v>
      </c>
      <c r="F69" s="237">
        <v>24.13</v>
      </c>
      <c r="H69" s="217">
        <f t="shared" si="61"/>
        <v>1588</v>
      </c>
      <c r="I69" s="211">
        <f t="shared" si="62"/>
        <v>1667.2</v>
      </c>
      <c r="J69" s="211">
        <f t="shared" si="63"/>
        <v>1751.2</v>
      </c>
      <c r="K69" s="211">
        <f t="shared" si="64"/>
        <v>1838.4</v>
      </c>
      <c r="L69" s="219">
        <f t="shared" si="11"/>
        <v>1930.3999999999999</v>
      </c>
      <c r="N69" s="217">
        <f t="shared" si="65"/>
        <v>3440.6666666666665</v>
      </c>
      <c r="O69" s="211">
        <f t="shared" si="66"/>
        <v>3612.2666666666669</v>
      </c>
      <c r="P69" s="211">
        <f t="shared" si="67"/>
        <v>3794.2666666666669</v>
      </c>
      <c r="Q69" s="211">
        <f t="shared" si="68"/>
        <v>3983.2000000000003</v>
      </c>
      <c r="R69" s="219">
        <f t="shared" si="69"/>
        <v>4182.5333333333328</v>
      </c>
      <c r="T69" s="217">
        <f t="shared" si="28"/>
        <v>41288</v>
      </c>
      <c r="U69" s="211">
        <f t="shared" si="29"/>
        <v>43347.200000000004</v>
      </c>
      <c r="V69" s="211">
        <f t="shared" si="30"/>
        <v>45531.200000000004</v>
      </c>
      <c r="W69" s="211">
        <f t="shared" si="31"/>
        <v>47798.400000000001</v>
      </c>
      <c r="X69" s="219">
        <f t="shared" si="32"/>
        <v>50190.399999999994</v>
      </c>
    </row>
    <row r="70" spans="1:24" x14ac:dyDescent="0.25">
      <c r="A70" s="231" t="s">
        <v>47</v>
      </c>
      <c r="B70" s="235">
        <v>21.67</v>
      </c>
      <c r="C70" s="236">
        <v>22.75</v>
      </c>
      <c r="D70" s="236">
        <v>23.89</v>
      </c>
      <c r="E70" s="236">
        <v>25.080000000000002</v>
      </c>
      <c r="F70" s="237">
        <v>26.34</v>
      </c>
      <c r="H70" s="217">
        <f t="shared" si="61"/>
        <v>1733.6000000000001</v>
      </c>
      <c r="I70" s="211">
        <f t="shared" si="62"/>
        <v>1820</v>
      </c>
      <c r="J70" s="211">
        <f t="shared" si="63"/>
        <v>1911.2</v>
      </c>
      <c r="K70" s="211">
        <f t="shared" si="64"/>
        <v>2006.4</v>
      </c>
      <c r="L70" s="219">
        <f t="shared" si="11"/>
        <v>2107.1999999999998</v>
      </c>
      <c r="N70" s="217">
        <f t="shared" si="65"/>
        <v>3756.1333333333337</v>
      </c>
      <c r="O70" s="211">
        <f t="shared" si="66"/>
        <v>3943.3333333333335</v>
      </c>
      <c r="P70" s="211">
        <f t="shared" si="67"/>
        <v>4140.9333333333334</v>
      </c>
      <c r="Q70" s="211">
        <f t="shared" si="68"/>
        <v>4347.2</v>
      </c>
      <c r="R70" s="219">
        <f t="shared" si="69"/>
        <v>4565.5999999999995</v>
      </c>
      <c r="T70" s="217">
        <f t="shared" si="28"/>
        <v>45073.600000000006</v>
      </c>
      <c r="U70" s="211">
        <f t="shared" si="29"/>
        <v>47320</v>
      </c>
      <c r="V70" s="211">
        <f t="shared" si="30"/>
        <v>49691.200000000004</v>
      </c>
      <c r="W70" s="211">
        <f t="shared" si="31"/>
        <v>52166.400000000001</v>
      </c>
      <c r="X70" s="219">
        <f t="shared" si="32"/>
        <v>54787.199999999997</v>
      </c>
    </row>
    <row r="71" spans="1:24" x14ac:dyDescent="0.25">
      <c r="A71" s="231" t="s">
        <v>48</v>
      </c>
      <c r="B71" s="235">
        <v>11.4</v>
      </c>
      <c r="C71" s="236">
        <v>11.98</v>
      </c>
      <c r="D71" s="236">
        <v>12.58</v>
      </c>
      <c r="E71" s="236">
        <v>13.2</v>
      </c>
      <c r="F71" s="237">
        <v>13.86</v>
      </c>
      <c r="H71" s="217">
        <f t="shared" si="61"/>
        <v>912</v>
      </c>
      <c r="I71" s="211">
        <f t="shared" si="62"/>
        <v>958.40000000000009</v>
      </c>
      <c r="J71" s="211">
        <f t="shared" si="63"/>
        <v>1006.4</v>
      </c>
      <c r="K71" s="211">
        <f t="shared" si="64"/>
        <v>1056</v>
      </c>
      <c r="L71" s="219">
        <f t="shared" si="11"/>
        <v>1108.8</v>
      </c>
      <c r="N71" s="217">
        <f t="shared" si="65"/>
        <v>1976</v>
      </c>
      <c r="O71" s="211">
        <f t="shared" si="66"/>
        <v>2076.5333333333333</v>
      </c>
      <c r="P71" s="211">
        <f t="shared" si="67"/>
        <v>2180.5333333333333</v>
      </c>
      <c r="Q71" s="211">
        <f t="shared" si="68"/>
        <v>2288</v>
      </c>
      <c r="R71" s="219">
        <f t="shared" si="69"/>
        <v>2402.4</v>
      </c>
      <c r="T71" s="217">
        <f t="shared" si="28"/>
        <v>23712</v>
      </c>
      <c r="U71" s="211">
        <f t="shared" si="29"/>
        <v>24918.400000000001</v>
      </c>
      <c r="V71" s="211">
        <f t="shared" si="30"/>
        <v>26166.399999999998</v>
      </c>
      <c r="W71" s="211">
        <f t="shared" si="31"/>
        <v>27456</v>
      </c>
      <c r="X71" s="219">
        <f t="shared" si="32"/>
        <v>28828.799999999999</v>
      </c>
    </row>
    <row r="72" spans="1:24" x14ac:dyDescent="0.25">
      <c r="A72" s="231" t="s">
        <v>49</v>
      </c>
      <c r="B72" s="235">
        <v>15.52</v>
      </c>
      <c r="C72" s="236">
        <v>16.29</v>
      </c>
      <c r="D72" s="236">
        <v>17.100000000000001</v>
      </c>
      <c r="E72" s="236">
        <v>17.96</v>
      </c>
      <c r="F72" s="237">
        <v>18.86</v>
      </c>
      <c r="H72" s="217">
        <f t="shared" si="61"/>
        <v>1241.5999999999999</v>
      </c>
      <c r="I72" s="211">
        <f t="shared" si="62"/>
        <v>1303.1999999999998</v>
      </c>
      <c r="J72" s="211">
        <f t="shared" si="63"/>
        <v>1368</v>
      </c>
      <c r="K72" s="211">
        <f t="shared" si="64"/>
        <v>1436.8000000000002</v>
      </c>
      <c r="L72" s="219">
        <f t="shared" si="11"/>
        <v>1508.8</v>
      </c>
      <c r="N72" s="217">
        <f t="shared" si="65"/>
        <v>2690.1333333333332</v>
      </c>
      <c r="O72" s="211">
        <f t="shared" si="66"/>
        <v>2823.6</v>
      </c>
      <c r="P72" s="211">
        <f t="shared" si="67"/>
        <v>2964</v>
      </c>
      <c r="Q72" s="211">
        <f t="shared" si="68"/>
        <v>3113.0666666666671</v>
      </c>
      <c r="R72" s="219">
        <f t="shared" si="69"/>
        <v>3269.0666666666662</v>
      </c>
      <c r="T72" s="217">
        <f t="shared" si="28"/>
        <v>32281.599999999999</v>
      </c>
      <c r="U72" s="211">
        <f t="shared" si="29"/>
        <v>33883.199999999997</v>
      </c>
      <c r="V72" s="211">
        <f t="shared" si="30"/>
        <v>35568</v>
      </c>
      <c r="W72" s="211">
        <f t="shared" si="31"/>
        <v>37356.800000000003</v>
      </c>
      <c r="X72" s="219">
        <f t="shared" si="32"/>
        <v>39228.799999999996</v>
      </c>
    </row>
    <row r="73" spans="1:24" x14ac:dyDescent="0.25">
      <c r="A73" s="231" t="s">
        <v>50</v>
      </c>
      <c r="B73" s="235">
        <v>17.28</v>
      </c>
      <c r="C73" s="236">
        <v>18.149999999999999</v>
      </c>
      <c r="D73" s="236">
        <v>19.05</v>
      </c>
      <c r="E73" s="236">
        <v>20.010000000000002</v>
      </c>
      <c r="F73" s="237">
        <v>21</v>
      </c>
      <c r="H73" s="217">
        <f t="shared" si="61"/>
        <v>1382.4</v>
      </c>
      <c r="I73" s="211">
        <f t="shared" si="62"/>
        <v>1452</v>
      </c>
      <c r="J73" s="211">
        <f t="shared" si="63"/>
        <v>1524</v>
      </c>
      <c r="K73" s="211">
        <f t="shared" si="64"/>
        <v>1600.8000000000002</v>
      </c>
      <c r="L73" s="219">
        <f t="shared" si="11"/>
        <v>1680</v>
      </c>
      <c r="N73" s="217">
        <f t="shared" si="65"/>
        <v>2995.2000000000003</v>
      </c>
      <c r="O73" s="211">
        <f t="shared" si="66"/>
        <v>3146</v>
      </c>
      <c r="P73" s="211">
        <f t="shared" si="67"/>
        <v>3302</v>
      </c>
      <c r="Q73" s="211">
        <f t="shared" si="68"/>
        <v>3468.4</v>
      </c>
      <c r="R73" s="219">
        <f t="shared" si="69"/>
        <v>3640</v>
      </c>
      <c r="T73" s="217">
        <f t="shared" si="28"/>
        <v>35942.400000000001</v>
      </c>
      <c r="U73" s="211">
        <f t="shared" si="29"/>
        <v>37752</v>
      </c>
      <c r="V73" s="211">
        <f t="shared" si="30"/>
        <v>39624</v>
      </c>
      <c r="W73" s="211">
        <f t="shared" si="31"/>
        <v>41620.800000000003</v>
      </c>
      <c r="X73" s="219">
        <f t="shared" si="32"/>
        <v>43680</v>
      </c>
    </row>
    <row r="74" spans="1:24" x14ac:dyDescent="0.25">
      <c r="A74" s="231" t="s">
        <v>51</v>
      </c>
      <c r="B74" s="235">
        <v>20.240000000000002</v>
      </c>
      <c r="C74" s="236">
        <v>21.25</v>
      </c>
      <c r="D74" s="236">
        <v>22.310000000000002</v>
      </c>
      <c r="E74" s="236">
        <v>23.430000000000003</v>
      </c>
      <c r="F74" s="237">
        <v>24.6</v>
      </c>
      <c r="H74" s="217">
        <f t="shared" si="61"/>
        <v>1619.2000000000003</v>
      </c>
      <c r="I74" s="211">
        <f t="shared" si="62"/>
        <v>1700</v>
      </c>
      <c r="J74" s="211">
        <f t="shared" si="63"/>
        <v>1784.8000000000002</v>
      </c>
      <c r="K74" s="211">
        <f t="shared" si="64"/>
        <v>1874.4000000000003</v>
      </c>
      <c r="L74" s="219">
        <f t="shared" si="11"/>
        <v>1968</v>
      </c>
      <c r="N74" s="217">
        <f t="shared" si="65"/>
        <v>3508.2666666666669</v>
      </c>
      <c r="O74" s="211">
        <f t="shared" si="66"/>
        <v>3683.3333333333335</v>
      </c>
      <c r="P74" s="211">
        <f t="shared" si="67"/>
        <v>3867.0666666666671</v>
      </c>
      <c r="Q74" s="211">
        <f t="shared" si="68"/>
        <v>4061.2000000000007</v>
      </c>
      <c r="R74" s="219">
        <f t="shared" si="69"/>
        <v>4264</v>
      </c>
      <c r="T74" s="217">
        <f t="shared" si="28"/>
        <v>42099.200000000004</v>
      </c>
      <c r="U74" s="211">
        <f t="shared" si="29"/>
        <v>44200</v>
      </c>
      <c r="V74" s="211">
        <f t="shared" si="30"/>
        <v>46404.800000000003</v>
      </c>
      <c r="W74" s="211">
        <f t="shared" si="31"/>
        <v>48734.400000000009</v>
      </c>
      <c r="X74" s="219">
        <f t="shared" si="32"/>
        <v>51168</v>
      </c>
    </row>
    <row r="75" spans="1:24" x14ac:dyDescent="0.25">
      <c r="A75" s="231" t="s">
        <v>53</v>
      </c>
      <c r="B75" s="235">
        <v>23.72</v>
      </c>
      <c r="C75" s="236">
        <v>24.9</v>
      </c>
      <c r="D75" s="236">
        <v>26.15</v>
      </c>
      <c r="E75" s="236">
        <v>27.45</v>
      </c>
      <c r="F75" s="237">
        <v>28.83</v>
      </c>
      <c r="H75" s="217">
        <f t="shared" si="61"/>
        <v>1897.6</v>
      </c>
      <c r="I75" s="211">
        <f t="shared" si="62"/>
        <v>1992</v>
      </c>
      <c r="J75" s="211">
        <f t="shared" si="63"/>
        <v>2092</v>
      </c>
      <c r="K75" s="211">
        <f t="shared" si="64"/>
        <v>2196</v>
      </c>
      <c r="L75" s="219">
        <f t="shared" si="11"/>
        <v>2306.3999999999996</v>
      </c>
      <c r="N75" s="217">
        <f t="shared" si="65"/>
        <v>4111.4666666666662</v>
      </c>
      <c r="O75" s="211">
        <f t="shared" si="66"/>
        <v>4316</v>
      </c>
      <c r="P75" s="211">
        <f t="shared" si="67"/>
        <v>4532.666666666667</v>
      </c>
      <c r="Q75" s="211">
        <f t="shared" si="68"/>
        <v>4758</v>
      </c>
      <c r="R75" s="219">
        <f t="shared" si="69"/>
        <v>4997.2</v>
      </c>
      <c r="T75" s="217">
        <f t="shared" si="28"/>
        <v>49337.599999999999</v>
      </c>
      <c r="U75" s="211">
        <f t="shared" si="29"/>
        <v>51792</v>
      </c>
      <c r="V75" s="211">
        <f t="shared" si="30"/>
        <v>54392</v>
      </c>
      <c r="W75" s="211">
        <f t="shared" si="31"/>
        <v>57096</v>
      </c>
      <c r="X75" s="219">
        <f t="shared" si="32"/>
        <v>59966.399999999994</v>
      </c>
    </row>
    <row r="76" spans="1:24" x14ac:dyDescent="0.25">
      <c r="A76" s="231" t="s">
        <v>54</v>
      </c>
      <c r="B76" s="235">
        <v>20.51</v>
      </c>
      <c r="C76" s="236">
        <v>21.54</v>
      </c>
      <c r="D76" s="236">
        <v>22.62</v>
      </c>
      <c r="E76" s="236">
        <v>23.75</v>
      </c>
      <c r="F76" s="237">
        <v>24.94</v>
      </c>
      <c r="H76" s="217">
        <f t="shared" si="61"/>
        <v>1640.8000000000002</v>
      </c>
      <c r="I76" s="211">
        <f t="shared" si="62"/>
        <v>1723.1999999999998</v>
      </c>
      <c r="J76" s="211">
        <f t="shared" si="63"/>
        <v>1809.6000000000001</v>
      </c>
      <c r="K76" s="211">
        <f t="shared" si="64"/>
        <v>1900</v>
      </c>
      <c r="L76" s="219">
        <f t="shared" si="11"/>
        <v>1995.2</v>
      </c>
      <c r="N76" s="217">
        <f t="shared" si="65"/>
        <v>3555.0666666666671</v>
      </c>
      <c r="O76" s="211">
        <f t="shared" si="66"/>
        <v>3733.6</v>
      </c>
      <c r="P76" s="211">
        <f t="shared" si="67"/>
        <v>3920.8000000000006</v>
      </c>
      <c r="Q76" s="211">
        <f t="shared" si="68"/>
        <v>4116.666666666667</v>
      </c>
      <c r="R76" s="219">
        <f t="shared" si="69"/>
        <v>4322.9333333333334</v>
      </c>
      <c r="T76" s="217">
        <f t="shared" si="28"/>
        <v>42660.800000000003</v>
      </c>
      <c r="U76" s="211">
        <f t="shared" si="29"/>
        <v>44803.199999999997</v>
      </c>
      <c r="V76" s="211">
        <f t="shared" si="30"/>
        <v>47049.600000000006</v>
      </c>
      <c r="W76" s="211">
        <f t="shared" si="31"/>
        <v>49400</v>
      </c>
      <c r="X76" s="219">
        <f t="shared" si="32"/>
        <v>51875.200000000004</v>
      </c>
    </row>
    <row r="77" spans="1:24" s="185" customFormat="1" x14ac:dyDescent="0.25">
      <c r="A77" s="238" t="s">
        <v>55</v>
      </c>
      <c r="B77" s="235">
        <v>23.01</v>
      </c>
      <c r="C77" s="236">
        <v>24.16</v>
      </c>
      <c r="D77" s="236">
        <v>25.37</v>
      </c>
      <c r="E77" s="236">
        <v>26.64</v>
      </c>
      <c r="F77" s="237">
        <v>27.97</v>
      </c>
      <c r="H77" s="217">
        <f t="shared" si="61"/>
        <v>1840.8000000000002</v>
      </c>
      <c r="I77" s="211">
        <f t="shared" si="62"/>
        <v>1932.8</v>
      </c>
      <c r="J77" s="211">
        <f t="shared" si="63"/>
        <v>2029.6000000000001</v>
      </c>
      <c r="K77" s="211">
        <f t="shared" si="64"/>
        <v>2131.1999999999998</v>
      </c>
      <c r="L77" s="219">
        <f t="shared" si="11"/>
        <v>2237.6</v>
      </c>
      <c r="M77" s="180"/>
      <c r="N77" s="217">
        <f t="shared" si="65"/>
        <v>3988.4</v>
      </c>
      <c r="O77" s="211">
        <f t="shared" si="66"/>
        <v>4187.7333333333327</v>
      </c>
      <c r="P77" s="211">
        <f t="shared" si="67"/>
        <v>4397.4666666666672</v>
      </c>
      <c r="Q77" s="211">
        <f t="shared" si="68"/>
        <v>4617.5999999999995</v>
      </c>
      <c r="R77" s="219">
        <f t="shared" si="69"/>
        <v>4848.1333333333332</v>
      </c>
      <c r="T77" s="217">
        <f t="shared" si="28"/>
        <v>47860.800000000003</v>
      </c>
      <c r="U77" s="211">
        <f t="shared" si="29"/>
        <v>50252.799999999996</v>
      </c>
      <c r="V77" s="211">
        <f t="shared" si="30"/>
        <v>52769.600000000006</v>
      </c>
      <c r="W77" s="211">
        <f t="shared" si="31"/>
        <v>55411.199999999997</v>
      </c>
      <c r="X77" s="219">
        <f t="shared" si="32"/>
        <v>58177.599999999999</v>
      </c>
    </row>
    <row r="78" spans="1:24" x14ac:dyDescent="0.25">
      <c r="A78" s="231" t="s">
        <v>87</v>
      </c>
      <c r="B78" s="235">
        <v>24.18</v>
      </c>
      <c r="C78" s="236">
        <v>25.39</v>
      </c>
      <c r="D78" s="236">
        <v>26.66</v>
      </c>
      <c r="E78" s="236">
        <v>28</v>
      </c>
      <c r="F78" s="237">
        <v>29.4</v>
      </c>
      <c r="H78" s="217">
        <f t="shared" si="61"/>
        <v>1934.4</v>
      </c>
      <c r="I78" s="211">
        <f t="shared" si="62"/>
        <v>2031.2</v>
      </c>
      <c r="J78" s="211">
        <f t="shared" si="63"/>
        <v>2132.8000000000002</v>
      </c>
      <c r="K78" s="211">
        <f t="shared" si="64"/>
        <v>2240</v>
      </c>
      <c r="L78" s="219">
        <f t="shared" si="11"/>
        <v>2352</v>
      </c>
      <c r="N78" s="217">
        <f t="shared" si="65"/>
        <v>4191.2</v>
      </c>
      <c r="O78" s="211">
        <f t="shared" si="66"/>
        <v>4400.9333333333334</v>
      </c>
      <c r="P78" s="211">
        <f t="shared" si="67"/>
        <v>4621.0666666666666</v>
      </c>
      <c r="Q78" s="211">
        <f t="shared" si="68"/>
        <v>4853.333333333333</v>
      </c>
      <c r="R78" s="219">
        <f t="shared" si="69"/>
        <v>5096</v>
      </c>
      <c r="T78" s="217">
        <f t="shared" si="28"/>
        <v>50294.400000000001</v>
      </c>
      <c r="U78" s="211">
        <f t="shared" si="29"/>
        <v>52811.200000000004</v>
      </c>
      <c r="V78" s="211">
        <f t="shared" si="30"/>
        <v>55452.800000000003</v>
      </c>
      <c r="W78" s="211">
        <f t="shared" si="31"/>
        <v>58240</v>
      </c>
      <c r="X78" s="219">
        <f t="shared" si="32"/>
        <v>61152</v>
      </c>
    </row>
    <row r="79" spans="1:24" s="185" customFormat="1" x14ac:dyDescent="0.25">
      <c r="A79" s="238" t="s">
        <v>80</v>
      </c>
      <c r="B79" s="235">
        <v>16.57</v>
      </c>
      <c r="C79" s="236">
        <v>17.399999999999999</v>
      </c>
      <c r="D79" s="236">
        <v>18.27</v>
      </c>
      <c r="E79" s="236">
        <v>19.18</v>
      </c>
      <c r="F79" s="237">
        <v>20.14</v>
      </c>
      <c r="H79" s="217">
        <f t="shared" si="61"/>
        <v>1325.6</v>
      </c>
      <c r="I79" s="211">
        <f t="shared" si="62"/>
        <v>1392</v>
      </c>
      <c r="J79" s="211">
        <f t="shared" si="63"/>
        <v>1461.6</v>
      </c>
      <c r="K79" s="211">
        <f t="shared" si="64"/>
        <v>1534.4</v>
      </c>
      <c r="L79" s="219">
        <f t="shared" si="11"/>
        <v>1611.2</v>
      </c>
      <c r="M79" s="180"/>
      <c r="N79" s="217">
        <f t="shared" si="65"/>
        <v>2872.1333333333332</v>
      </c>
      <c r="O79" s="211">
        <f t="shared" si="66"/>
        <v>3016</v>
      </c>
      <c r="P79" s="211">
        <f t="shared" si="67"/>
        <v>3166.7999999999997</v>
      </c>
      <c r="Q79" s="211">
        <f t="shared" si="68"/>
        <v>3324.5333333333333</v>
      </c>
      <c r="R79" s="219">
        <f t="shared" si="69"/>
        <v>3490.9333333333338</v>
      </c>
      <c r="T79" s="217">
        <f t="shared" si="28"/>
        <v>34465.599999999999</v>
      </c>
      <c r="U79" s="211">
        <f t="shared" si="29"/>
        <v>36192</v>
      </c>
      <c r="V79" s="211">
        <f t="shared" si="30"/>
        <v>38001.599999999999</v>
      </c>
      <c r="W79" s="211">
        <f t="shared" si="31"/>
        <v>39894.400000000001</v>
      </c>
      <c r="X79" s="219">
        <f t="shared" si="32"/>
        <v>41891.200000000004</v>
      </c>
    </row>
    <row r="80" spans="1:24" s="185" customFormat="1" x14ac:dyDescent="0.25">
      <c r="A80" s="238" t="s">
        <v>57</v>
      </c>
      <c r="B80" s="235">
        <v>18.77</v>
      </c>
      <c r="C80" s="236">
        <v>19.71</v>
      </c>
      <c r="D80" s="236">
        <v>20.7</v>
      </c>
      <c r="E80" s="236">
        <v>21.73</v>
      </c>
      <c r="F80" s="237">
        <v>22.82</v>
      </c>
      <c r="H80" s="217">
        <f t="shared" si="61"/>
        <v>1501.6</v>
      </c>
      <c r="I80" s="211">
        <f t="shared" si="62"/>
        <v>1576.8000000000002</v>
      </c>
      <c r="J80" s="211">
        <f t="shared" si="63"/>
        <v>1656</v>
      </c>
      <c r="K80" s="211">
        <f t="shared" si="64"/>
        <v>1738.4</v>
      </c>
      <c r="L80" s="219">
        <f t="shared" si="11"/>
        <v>1825.6</v>
      </c>
      <c r="M80" s="180"/>
      <c r="N80" s="217">
        <f t="shared" si="65"/>
        <v>3253.4666666666667</v>
      </c>
      <c r="O80" s="211">
        <f t="shared" si="66"/>
        <v>3416.4</v>
      </c>
      <c r="P80" s="211">
        <f t="shared" si="67"/>
        <v>3588</v>
      </c>
      <c r="Q80" s="211">
        <f t="shared" si="68"/>
        <v>3766.5333333333333</v>
      </c>
      <c r="R80" s="219">
        <f t="shared" si="69"/>
        <v>3955.4666666666667</v>
      </c>
      <c r="T80" s="217">
        <f t="shared" si="28"/>
        <v>39041.599999999999</v>
      </c>
      <c r="U80" s="211">
        <f t="shared" si="29"/>
        <v>40996.800000000003</v>
      </c>
      <c r="V80" s="211">
        <f t="shared" si="30"/>
        <v>43056</v>
      </c>
      <c r="W80" s="211">
        <f t="shared" si="31"/>
        <v>45198.400000000001</v>
      </c>
      <c r="X80" s="219">
        <f t="shared" si="32"/>
        <v>47465.599999999999</v>
      </c>
    </row>
    <row r="81" spans="1:24" s="185" customFormat="1" x14ac:dyDescent="0.25">
      <c r="A81" s="238" t="s">
        <v>90</v>
      </c>
      <c r="B81" s="235">
        <v>18.77</v>
      </c>
      <c r="C81" s="236">
        <v>19.71</v>
      </c>
      <c r="D81" s="236">
        <v>20.7</v>
      </c>
      <c r="E81" s="236">
        <v>21.73</v>
      </c>
      <c r="F81" s="237">
        <v>22.82</v>
      </c>
      <c r="H81" s="217">
        <f t="shared" si="61"/>
        <v>1501.6</v>
      </c>
      <c r="I81" s="211">
        <f t="shared" si="62"/>
        <v>1576.8000000000002</v>
      </c>
      <c r="J81" s="211">
        <f t="shared" si="63"/>
        <v>1656</v>
      </c>
      <c r="K81" s="211">
        <f t="shared" si="64"/>
        <v>1738.4</v>
      </c>
      <c r="L81" s="219">
        <f t="shared" si="11"/>
        <v>1825.6</v>
      </c>
      <c r="M81" s="180"/>
      <c r="N81" s="217">
        <f t="shared" ref="N81:R81" si="70">(H81*26)/12</f>
        <v>3253.4666666666667</v>
      </c>
      <c r="O81" s="211">
        <f t="shared" si="70"/>
        <v>3416.4</v>
      </c>
      <c r="P81" s="211">
        <f t="shared" si="70"/>
        <v>3588</v>
      </c>
      <c r="Q81" s="211">
        <f t="shared" si="70"/>
        <v>3766.5333333333333</v>
      </c>
      <c r="R81" s="219">
        <f t="shared" si="70"/>
        <v>3955.4666666666667</v>
      </c>
      <c r="T81" s="217">
        <f t="shared" si="28"/>
        <v>39041.599999999999</v>
      </c>
      <c r="U81" s="211">
        <f t="shared" si="29"/>
        <v>40996.800000000003</v>
      </c>
      <c r="V81" s="211">
        <f t="shared" si="30"/>
        <v>43056</v>
      </c>
      <c r="W81" s="211">
        <f t="shared" si="31"/>
        <v>45198.400000000001</v>
      </c>
      <c r="X81" s="219">
        <f t="shared" si="32"/>
        <v>47465.599999999999</v>
      </c>
    </row>
    <row r="82" spans="1:24" x14ac:dyDescent="0.25">
      <c r="A82" s="231" t="s">
        <v>59</v>
      </c>
      <c r="B82" s="235">
        <v>17.71</v>
      </c>
      <c r="C82" s="236">
        <v>18.59</v>
      </c>
      <c r="D82" s="236">
        <v>19.52</v>
      </c>
      <c r="E82" s="236">
        <v>20.5</v>
      </c>
      <c r="F82" s="237">
        <v>21.52</v>
      </c>
      <c r="H82" s="217">
        <f t="shared" ref="H82:K82" si="71">B82*80</f>
        <v>1416.8000000000002</v>
      </c>
      <c r="I82" s="211">
        <f t="shared" si="71"/>
        <v>1487.2</v>
      </c>
      <c r="J82" s="211">
        <f t="shared" si="71"/>
        <v>1561.6</v>
      </c>
      <c r="K82" s="211">
        <f t="shared" si="71"/>
        <v>1640</v>
      </c>
      <c r="L82" s="219">
        <f t="shared" si="11"/>
        <v>1721.6</v>
      </c>
      <c r="N82" s="217">
        <f t="shared" ref="N82:R82" si="72">(H82*26)/12</f>
        <v>3069.7333333333336</v>
      </c>
      <c r="O82" s="211">
        <f t="shared" si="72"/>
        <v>3222.2666666666669</v>
      </c>
      <c r="P82" s="211">
        <f t="shared" si="72"/>
        <v>3383.4666666666667</v>
      </c>
      <c r="Q82" s="211">
        <f t="shared" si="72"/>
        <v>3553.3333333333335</v>
      </c>
      <c r="R82" s="219">
        <f t="shared" si="72"/>
        <v>3730.1333333333332</v>
      </c>
      <c r="T82" s="217">
        <f t="shared" si="28"/>
        <v>36836.800000000003</v>
      </c>
      <c r="U82" s="211">
        <f t="shared" si="29"/>
        <v>38667.200000000004</v>
      </c>
      <c r="V82" s="211">
        <f t="shared" si="30"/>
        <v>40601.599999999999</v>
      </c>
      <c r="W82" s="211">
        <f t="shared" si="31"/>
        <v>42640</v>
      </c>
      <c r="X82" s="219">
        <f t="shared" si="32"/>
        <v>44761.599999999999</v>
      </c>
    </row>
    <row r="83" spans="1:24" ht="14.1" customHeight="1" x14ac:dyDescent="0.25">
      <c r="A83" s="222"/>
      <c r="B83" s="223"/>
      <c r="C83" s="224"/>
      <c r="D83" s="224"/>
      <c r="E83" s="225"/>
      <c r="F83" s="226"/>
      <c r="H83" s="227"/>
      <c r="I83" s="225"/>
      <c r="J83" s="228"/>
      <c r="K83" s="229"/>
      <c r="L83" s="230"/>
      <c r="M83" s="211"/>
      <c r="N83" s="227"/>
      <c r="O83" s="229"/>
      <c r="P83" s="228"/>
      <c r="Q83" s="229"/>
      <c r="R83" s="230"/>
      <c r="T83" s="227"/>
      <c r="U83" s="229"/>
      <c r="V83" s="228"/>
      <c r="W83" s="229"/>
      <c r="X83" s="230"/>
    </row>
    <row r="84" spans="1:24" s="185" customFormat="1" x14ac:dyDescent="0.25">
      <c r="A84" s="238" t="s">
        <v>103</v>
      </c>
      <c r="B84" s="235">
        <v>18.32</v>
      </c>
      <c r="C84" s="236">
        <v>19.23</v>
      </c>
      <c r="D84" s="236">
        <v>20.2</v>
      </c>
      <c r="E84" s="236">
        <v>21.21</v>
      </c>
      <c r="F84" s="237">
        <v>22.27</v>
      </c>
      <c r="H84" s="217">
        <f t="shared" ref="H84:L90" si="73">B84*80</f>
        <v>1465.6</v>
      </c>
      <c r="I84" s="211">
        <f t="shared" si="73"/>
        <v>1538.4</v>
      </c>
      <c r="J84" s="211">
        <f t="shared" si="73"/>
        <v>1616</v>
      </c>
      <c r="K84" s="211">
        <f t="shared" si="73"/>
        <v>1696.8000000000002</v>
      </c>
      <c r="L84" s="219">
        <f t="shared" si="73"/>
        <v>1781.6</v>
      </c>
      <c r="M84" s="180"/>
      <c r="N84" s="217">
        <f t="shared" ref="N84:R90" si="74">(H84*26)/12</f>
        <v>3175.4666666666667</v>
      </c>
      <c r="O84" s="211">
        <f t="shared" si="74"/>
        <v>3333.2000000000003</v>
      </c>
      <c r="P84" s="211">
        <f t="shared" si="74"/>
        <v>3501.3333333333335</v>
      </c>
      <c r="Q84" s="211">
        <f t="shared" si="74"/>
        <v>3676.4</v>
      </c>
      <c r="R84" s="219">
        <f t="shared" si="74"/>
        <v>3860.1333333333332</v>
      </c>
      <c r="T84" s="217">
        <f t="shared" ref="T84" si="75">H84*26</f>
        <v>38105.599999999999</v>
      </c>
      <c r="U84" s="211">
        <f t="shared" ref="U84" si="76">I84*26</f>
        <v>39998.400000000001</v>
      </c>
      <c r="V84" s="211">
        <f t="shared" ref="V84" si="77">J84*26</f>
        <v>42016</v>
      </c>
      <c r="W84" s="211">
        <f t="shared" ref="W84" si="78">K84*26</f>
        <v>44116.800000000003</v>
      </c>
      <c r="X84" s="219">
        <f t="shared" ref="X84" si="79">L84*26</f>
        <v>46321.599999999999</v>
      </c>
    </row>
    <row r="85" spans="1:24" s="185" customFormat="1" x14ac:dyDescent="0.25">
      <c r="A85" s="238" t="s">
        <v>104</v>
      </c>
      <c r="B85" s="235">
        <v>20.2</v>
      </c>
      <c r="C85" s="236">
        <v>21.21</v>
      </c>
      <c r="D85" s="236">
        <v>22.27</v>
      </c>
      <c r="E85" s="236">
        <v>23.38</v>
      </c>
      <c r="F85" s="237">
        <v>24.55</v>
      </c>
      <c r="H85" s="217">
        <f t="shared" si="73"/>
        <v>1616</v>
      </c>
      <c r="I85" s="211">
        <f t="shared" si="73"/>
        <v>1696.8000000000002</v>
      </c>
      <c r="J85" s="211">
        <f t="shared" si="73"/>
        <v>1781.6</v>
      </c>
      <c r="K85" s="211">
        <f t="shared" si="73"/>
        <v>1870.3999999999999</v>
      </c>
      <c r="L85" s="219">
        <f t="shared" si="73"/>
        <v>1964</v>
      </c>
      <c r="M85" s="180"/>
      <c r="N85" s="217">
        <f t="shared" si="74"/>
        <v>3501.3333333333335</v>
      </c>
      <c r="O85" s="211">
        <f t="shared" si="74"/>
        <v>3676.4</v>
      </c>
      <c r="P85" s="211">
        <f t="shared" si="74"/>
        <v>3860.1333333333332</v>
      </c>
      <c r="Q85" s="211">
        <f t="shared" si="74"/>
        <v>4052.5333333333328</v>
      </c>
      <c r="R85" s="219">
        <f t="shared" si="74"/>
        <v>4255.333333333333</v>
      </c>
      <c r="T85" s="217">
        <f t="shared" ref="T85:T97" si="80">H85*26</f>
        <v>42016</v>
      </c>
      <c r="U85" s="211">
        <f t="shared" ref="U85:U97" si="81">I85*26</f>
        <v>44116.800000000003</v>
      </c>
      <c r="V85" s="211">
        <f t="shared" ref="V85:V97" si="82">J85*26</f>
        <v>46321.599999999999</v>
      </c>
      <c r="W85" s="211">
        <f t="shared" ref="W85:W97" si="83">K85*26</f>
        <v>48630.399999999994</v>
      </c>
      <c r="X85" s="219">
        <f t="shared" ref="X85:X97" si="84">L85*26</f>
        <v>51064</v>
      </c>
    </row>
    <row r="86" spans="1:24" s="185" customFormat="1" x14ac:dyDescent="0.25">
      <c r="A86" s="238" t="s">
        <v>37</v>
      </c>
      <c r="B86" s="235">
        <v>17.739999999999998</v>
      </c>
      <c r="C86" s="236">
        <v>18.63</v>
      </c>
      <c r="D86" s="236">
        <v>19.559999999999999</v>
      </c>
      <c r="E86" s="236">
        <v>20.53</v>
      </c>
      <c r="F86" s="237">
        <v>21.56</v>
      </c>
      <c r="H86" s="217">
        <f t="shared" si="73"/>
        <v>1419.1999999999998</v>
      </c>
      <c r="I86" s="211">
        <f t="shared" si="73"/>
        <v>1490.3999999999999</v>
      </c>
      <c r="J86" s="211">
        <f t="shared" si="73"/>
        <v>1564.8</v>
      </c>
      <c r="K86" s="211">
        <f t="shared" si="73"/>
        <v>1642.4</v>
      </c>
      <c r="L86" s="219">
        <f t="shared" si="73"/>
        <v>1724.8</v>
      </c>
      <c r="M86" s="180"/>
      <c r="N86" s="217">
        <f t="shared" si="74"/>
        <v>3074.9333333333329</v>
      </c>
      <c r="O86" s="211">
        <f t="shared" si="74"/>
        <v>3229.1999999999994</v>
      </c>
      <c r="P86" s="211">
        <f t="shared" si="74"/>
        <v>3390.3999999999996</v>
      </c>
      <c r="Q86" s="211">
        <f t="shared" si="74"/>
        <v>3558.5333333333333</v>
      </c>
      <c r="R86" s="219">
        <f t="shared" si="74"/>
        <v>3737.0666666666662</v>
      </c>
      <c r="T86" s="217">
        <f t="shared" si="80"/>
        <v>36899.199999999997</v>
      </c>
      <c r="U86" s="211">
        <f t="shared" si="81"/>
        <v>38750.399999999994</v>
      </c>
      <c r="V86" s="211">
        <f t="shared" si="82"/>
        <v>40684.799999999996</v>
      </c>
      <c r="W86" s="211">
        <f t="shared" si="83"/>
        <v>42702.400000000001</v>
      </c>
      <c r="X86" s="219">
        <f t="shared" si="84"/>
        <v>44844.799999999996</v>
      </c>
    </row>
    <row r="87" spans="1:24" s="185" customFormat="1" x14ac:dyDescent="0.25">
      <c r="A87" s="238" t="s">
        <v>52</v>
      </c>
      <c r="B87" s="235">
        <v>16.12</v>
      </c>
      <c r="C87" s="236">
        <v>16.93</v>
      </c>
      <c r="D87" s="236">
        <v>17.77</v>
      </c>
      <c r="E87" s="236">
        <v>18.66</v>
      </c>
      <c r="F87" s="237">
        <v>19.600000000000001</v>
      </c>
      <c r="H87" s="217">
        <f t="shared" si="73"/>
        <v>1289.6000000000001</v>
      </c>
      <c r="I87" s="211">
        <f t="shared" si="73"/>
        <v>1354.4</v>
      </c>
      <c r="J87" s="211">
        <f t="shared" si="73"/>
        <v>1421.6</v>
      </c>
      <c r="K87" s="211">
        <f t="shared" si="73"/>
        <v>1492.8</v>
      </c>
      <c r="L87" s="219">
        <f t="shared" si="73"/>
        <v>1568</v>
      </c>
      <c r="M87" s="180"/>
      <c r="N87" s="217">
        <f t="shared" si="74"/>
        <v>2794.1333333333337</v>
      </c>
      <c r="O87" s="211">
        <f t="shared" si="74"/>
        <v>2934.5333333333333</v>
      </c>
      <c r="P87" s="211">
        <f t="shared" si="74"/>
        <v>3080.1333333333332</v>
      </c>
      <c r="Q87" s="211">
        <f t="shared" si="74"/>
        <v>3234.3999999999996</v>
      </c>
      <c r="R87" s="219">
        <f t="shared" si="74"/>
        <v>3397.3333333333335</v>
      </c>
      <c r="T87" s="217">
        <f t="shared" si="80"/>
        <v>33529.600000000006</v>
      </c>
      <c r="U87" s="211">
        <f t="shared" si="81"/>
        <v>35214.400000000001</v>
      </c>
      <c r="V87" s="211">
        <f t="shared" si="82"/>
        <v>36961.599999999999</v>
      </c>
      <c r="W87" s="211">
        <f t="shared" si="83"/>
        <v>38812.799999999996</v>
      </c>
      <c r="X87" s="219">
        <f t="shared" si="84"/>
        <v>40768</v>
      </c>
    </row>
    <row r="88" spans="1:24" x14ac:dyDescent="0.25">
      <c r="A88" s="232" t="s">
        <v>66</v>
      </c>
      <c r="B88" s="235">
        <v>22.31</v>
      </c>
      <c r="C88" s="236">
        <v>23.42</v>
      </c>
      <c r="D88" s="236">
        <v>24.59</v>
      </c>
      <c r="E88" s="236">
        <v>25.82</v>
      </c>
      <c r="F88" s="237">
        <v>27.11</v>
      </c>
      <c r="H88" s="217">
        <f t="shared" si="73"/>
        <v>1784.8</v>
      </c>
      <c r="I88" s="211">
        <f t="shared" si="73"/>
        <v>1873.6000000000001</v>
      </c>
      <c r="J88" s="211">
        <f t="shared" si="73"/>
        <v>1967.2</v>
      </c>
      <c r="K88" s="211">
        <f t="shared" si="73"/>
        <v>2065.6</v>
      </c>
      <c r="L88" s="219">
        <f t="shared" si="73"/>
        <v>2168.8000000000002</v>
      </c>
      <c r="N88" s="217">
        <f t="shared" si="74"/>
        <v>3867.0666666666662</v>
      </c>
      <c r="O88" s="211">
        <f t="shared" si="74"/>
        <v>4059.4666666666672</v>
      </c>
      <c r="P88" s="211">
        <f t="shared" si="74"/>
        <v>4262.2666666666673</v>
      </c>
      <c r="Q88" s="211">
        <f t="shared" si="74"/>
        <v>4475.4666666666662</v>
      </c>
      <c r="R88" s="219">
        <f t="shared" si="74"/>
        <v>4699.0666666666666</v>
      </c>
      <c r="T88" s="217">
        <f t="shared" si="80"/>
        <v>46404.799999999996</v>
      </c>
      <c r="U88" s="211">
        <f t="shared" si="81"/>
        <v>48713.600000000006</v>
      </c>
      <c r="V88" s="211">
        <f t="shared" si="82"/>
        <v>51147.200000000004</v>
      </c>
      <c r="W88" s="211">
        <f t="shared" si="83"/>
        <v>53705.599999999999</v>
      </c>
      <c r="X88" s="219">
        <f t="shared" si="84"/>
        <v>56388.800000000003</v>
      </c>
    </row>
    <row r="89" spans="1:24" x14ac:dyDescent="0.25">
      <c r="A89" s="232" t="s">
        <v>67</v>
      </c>
      <c r="B89" s="235">
        <v>23.47</v>
      </c>
      <c r="C89" s="236">
        <v>24.65</v>
      </c>
      <c r="D89" s="236">
        <v>25.88</v>
      </c>
      <c r="E89" s="236">
        <v>27.17</v>
      </c>
      <c r="F89" s="237">
        <v>28.53</v>
      </c>
      <c r="H89" s="217">
        <f t="shared" si="73"/>
        <v>1877.6</v>
      </c>
      <c r="I89" s="211">
        <f t="shared" si="73"/>
        <v>1972</v>
      </c>
      <c r="J89" s="211">
        <f t="shared" si="73"/>
        <v>2070.4</v>
      </c>
      <c r="K89" s="211">
        <f t="shared" si="73"/>
        <v>2173.6000000000004</v>
      </c>
      <c r="L89" s="219">
        <f t="shared" si="73"/>
        <v>2282.4</v>
      </c>
      <c r="N89" s="217">
        <f t="shared" si="74"/>
        <v>4068.1333333333332</v>
      </c>
      <c r="O89" s="211">
        <f t="shared" si="74"/>
        <v>4272.666666666667</v>
      </c>
      <c r="P89" s="211">
        <f t="shared" si="74"/>
        <v>4485.8666666666668</v>
      </c>
      <c r="Q89" s="211">
        <f t="shared" si="74"/>
        <v>4709.4666666666672</v>
      </c>
      <c r="R89" s="219">
        <f t="shared" si="74"/>
        <v>4945.2</v>
      </c>
      <c r="T89" s="217">
        <f t="shared" si="80"/>
        <v>48817.599999999999</v>
      </c>
      <c r="U89" s="211">
        <f t="shared" si="81"/>
        <v>51272</v>
      </c>
      <c r="V89" s="211">
        <f t="shared" si="82"/>
        <v>53830.400000000001</v>
      </c>
      <c r="W89" s="211">
        <f t="shared" si="83"/>
        <v>56513.600000000006</v>
      </c>
      <c r="X89" s="219">
        <f t="shared" si="84"/>
        <v>59342.400000000001</v>
      </c>
    </row>
    <row r="90" spans="1:24" x14ac:dyDescent="0.25">
      <c r="A90" s="232" t="s">
        <v>78</v>
      </c>
      <c r="B90" s="235">
        <v>14.08</v>
      </c>
      <c r="C90" s="236">
        <v>14.79</v>
      </c>
      <c r="D90" s="236">
        <v>15.52</v>
      </c>
      <c r="E90" s="236">
        <v>16.3</v>
      </c>
      <c r="F90" s="237">
        <v>17.12</v>
      </c>
      <c r="H90" s="217">
        <f t="shared" si="73"/>
        <v>1126.4000000000001</v>
      </c>
      <c r="I90" s="211">
        <f t="shared" si="73"/>
        <v>1183.1999999999998</v>
      </c>
      <c r="J90" s="211">
        <f t="shared" si="73"/>
        <v>1241.5999999999999</v>
      </c>
      <c r="K90" s="211">
        <f t="shared" si="73"/>
        <v>1304</v>
      </c>
      <c r="L90" s="219">
        <f t="shared" si="73"/>
        <v>1369.6000000000001</v>
      </c>
      <c r="N90" s="217">
        <f t="shared" si="74"/>
        <v>2440.5333333333333</v>
      </c>
      <c r="O90" s="211">
        <f t="shared" si="74"/>
        <v>2563.6</v>
      </c>
      <c r="P90" s="211">
        <f t="shared" si="74"/>
        <v>2690.1333333333332</v>
      </c>
      <c r="Q90" s="211">
        <f t="shared" si="74"/>
        <v>2825.3333333333335</v>
      </c>
      <c r="R90" s="219">
        <f t="shared" si="74"/>
        <v>2967.4666666666672</v>
      </c>
      <c r="T90" s="217">
        <f t="shared" si="80"/>
        <v>29286.400000000001</v>
      </c>
      <c r="U90" s="211">
        <f t="shared" si="81"/>
        <v>30763.199999999997</v>
      </c>
      <c r="V90" s="211">
        <f t="shared" si="82"/>
        <v>32281.599999999999</v>
      </c>
      <c r="W90" s="211">
        <f t="shared" si="83"/>
        <v>33904</v>
      </c>
      <c r="X90" s="219">
        <f t="shared" si="84"/>
        <v>35609.600000000006</v>
      </c>
    </row>
    <row r="91" spans="1:24" ht="14.1" customHeight="1" x14ac:dyDescent="0.25">
      <c r="A91" s="222"/>
      <c r="B91" s="223"/>
      <c r="C91" s="224"/>
      <c r="D91" s="224"/>
      <c r="E91" s="225"/>
      <c r="F91" s="226"/>
      <c r="H91" s="227"/>
      <c r="I91" s="228"/>
      <c r="J91" s="228"/>
      <c r="K91" s="228"/>
      <c r="L91" s="230"/>
      <c r="M91" s="211"/>
      <c r="N91" s="227"/>
      <c r="O91" s="228"/>
      <c r="P91" s="228"/>
      <c r="Q91" s="228"/>
      <c r="R91" s="230"/>
      <c r="T91" s="227"/>
      <c r="U91" s="228"/>
      <c r="V91" s="228"/>
      <c r="W91" s="228"/>
      <c r="X91" s="230"/>
    </row>
    <row r="92" spans="1:24" x14ac:dyDescent="0.25">
      <c r="A92" s="232" t="s">
        <v>115</v>
      </c>
      <c r="B92" s="235">
        <v>37.86</v>
      </c>
      <c r="C92" s="236">
        <v>39.74</v>
      </c>
      <c r="D92" s="236">
        <v>41.73</v>
      </c>
      <c r="E92" s="236">
        <v>43.82</v>
      </c>
      <c r="F92" s="237">
        <v>46</v>
      </c>
      <c r="H92" s="217">
        <f t="shared" ref="H92:H93" si="85">B92*80</f>
        <v>3028.8</v>
      </c>
      <c r="I92" s="211">
        <f t="shared" ref="I92:I93" si="86">C92*80</f>
        <v>3179.2000000000003</v>
      </c>
      <c r="J92" s="211">
        <f t="shared" ref="J92:J93" si="87">D92*80</f>
        <v>3338.3999999999996</v>
      </c>
      <c r="K92" s="211">
        <f t="shared" ref="K92:K93" si="88">E92*80</f>
        <v>3505.6</v>
      </c>
      <c r="L92" s="219">
        <f t="shared" ref="L92:L93" si="89">F92*80</f>
        <v>3680</v>
      </c>
      <c r="N92" s="217">
        <f t="shared" ref="N92:N93" si="90">(H92*26)/12</f>
        <v>6562.4000000000005</v>
      </c>
      <c r="O92" s="211">
        <f t="shared" ref="O92:O93" si="91">(I92*26)/12</f>
        <v>6888.2666666666673</v>
      </c>
      <c r="P92" s="211">
        <f t="shared" ref="P92:P93" si="92">(J92*26)/12</f>
        <v>7233.2</v>
      </c>
      <c r="Q92" s="211">
        <f t="shared" ref="Q92:Q93" si="93">(K92*26)/12</f>
        <v>7595.4666666666662</v>
      </c>
      <c r="R92" s="219">
        <f t="shared" ref="R92:R93" si="94">(L92*26)/12</f>
        <v>7973.333333333333</v>
      </c>
      <c r="T92" s="217">
        <f t="shared" si="80"/>
        <v>78748.800000000003</v>
      </c>
      <c r="U92" s="211">
        <f t="shared" si="81"/>
        <v>82659.200000000012</v>
      </c>
      <c r="V92" s="211">
        <f t="shared" si="82"/>
        <v>86798.399999999994</v>
      </c>
      <c r="W92" s="211">
        <f t="shared" si="83"/>
        <v>91145.599999999991</v>
      </c>
      <c r="X92" s="219">
        <f t="shared" si="84"/>
        <v>95680</v>
      </c>
    </row>
    <row r="93" spans="1:24" x14ac:dyDescent="0.25">
      <c r="A93" s="232" t="s">
        <v>68</v>
      </c>
      <c r="B93" s="235">
        <v>28.41</v>
      </c>
      <c r="C93" s="236">
        <v>29.82</v>
      </c>
      <c r="D93" s="236">
        <v>31.31</v>
      </c>
      <c r="E93" s="236">
        <v>32.89</v>
      </c>
      <c r="F93" s="237">
        <v>34.520000000000003</v>
      </c>
      <c r="H93" s="217">
        <f t="shared" si="85"/>
        <v>2272.8000000000002</v>
      </c>
      <c r="I93" s="211">
        <f t="shared" si="86"/>
        <v>2385.6</v>
      </c>
      <c r="J93" s="211">
        <f t="shared" si="87"/>
        <v>2504.7999999999997</v>
      </c>
      <c r="K93" s="211">
        <f t="shared" si="88"/>
        <v>2631.2</v>
      </c>
      <c r="L93" s="219">
        <f t="shared" si="89"/>
        <v>2761.6000000000004</v>
      </c>
      <c r="N93" s="217">
        <f t="shared" si="90"/>
        <v>4924.4000000000005</v>
      </c>
      <c r="O93" s="211">
        <f t="shared" si="91"/>
        <v>5168.8</v>
      </c>
      <c r="P93" s="211">
        <f t="shared" si="92"/>
        <v>5427.0666666666666</v>
      </c>
      <c r="Q93" s="211">
        <f t="shared" si="93"/>
        <v>5700.9333333333334</v>
      </c>
      <c r="R93" s="219">
        <f t="shared" si="94"/>
        <v>5983.4666666666672</v>
      </c>
      <c r="T93" s="217">
        <f t="shared" si="80"/>
        <v>59092.800000000003</v>
      </c>
      <c r="U93" s="211">
        <f t="shared" si="81"/>
        <v>62025.599999999999</v>
      </c>
      <c r="V93" s="211">
        <f t="shared" si="82"/>
        <v>65124.799999999996</v>
      </c>
      <c r="W93" s="211">
        <f t="shared" si="83"/>
        <v>68411.199999999997</v>
      </c>
      <c r="X93" s="219">
        <f t="shared" si="84"/>
        <v>71801.600000000006</v>
      </c>
    </row>
    <row r="94" spans="1:24" ht="14.1" customHeight="1" x14ac:dyDescent="0.25">
      <c r="A94" s="222"/>
      <c r="B94" s="239"/>
      <c r="C94" s="240"/>
      <c r="D94" s="240"/>
      <c r="E94" s="240"/>
      <c r="F94" s="241"/>
      <c r="H94" s="227"/>
      <c r="I94" s="225"/>
      <c r="J94" s="228"/>
      <c r="K94" s="229"/>
      <c r="L94" s="230"/>
      <c r="M94" s="211"/>
      <c r="N94" s="227"/>
      <c r="O94" s="229"/>
      <c r="P94" s="228"/>
      <c r="Q94" s="229"/>
      <c r="R94" s="230"/>
      <c r="T94" s="227"/>
      <c r="U94" s="229"/>
      <c r="V94" s="228"/>
      <c r="W94" s="229"/>
      <c r="X94" s="230"/>
    </row>
    <row r="95" spans="1:24" x14ac:dyDescent="0.25">
      <c r="A95" s="232" t="s">
        <v>167</v>
      </c>
      <c r="B95" s="235">
        <v>21.23</v>
      </c>
      <c r="C95" s="236">
        <v>22.29</v>
      </c>
      <c r="D95" s="236">
        <v>23.4</v>
      </c>
      <c r="E95" s="236">
        <v>24.58</v>
      </c>
      <c r="F95" s="237">
        <v>25.8</v>
      </c>
      <c r="H95" s="217">
        <f t="shared" ref="H95:L97" si="95">(B95*2912)/26</f>
        <v>2377.7600000000002</v>
      </c>
      <c r="I95" s="211">
        <f t="shared" si="95"/>
        <v>2496.48</v>
      </c>
      <c r="J95" s="211">
        <f t="shared" si="95"/>
        <v>2620.8000000000002</v>
      </c>
      <c r="K95" s="211">
        <f t="shared" si="95"/>
        <v>2752.9599999999996</v>
      </c>
      <c r="L95" s="219">
        <f t="shared" si="95"/>
        <v>2889.6000000000004</v>
      </c>
      <c r="N95" s="217">
        <f t="shared" ref="N95:R97" si="96">(H95*26)/12</f>
        <v>5151.8133333333344</v>
      </c>
      <c r="O95" s="214">
        <f t="shared" si="96"/>
        <v>5409.04</v>
      </c>
      <c r="P95" s="214">
        <f t="shared" si="96"/>
        <v>5678.4000000000005</v>
      </c>
      <c r="Q95" s="214">
        <f t="shared" si="96"/>
        <v>5964.746666666666</v>
      </c>
      <c r="R95" s="242">
        <f t="shared" si="96"/>
        <v>6260.8</v>
      </c>
      <c r="T95" s="217">
        <f t="shared" si="80"/>
        <v>61821.760000000009</v>
      </c>
      <c r="U95" s="211">
        <f t="shared" si="81"/>
        <v>64908.480000000003</v>
      </c>
      <c r="V95" s="211">
        <f t="shared" si="82"/>
        <v>68140.800000000003</v>
      </c>
      <c r="W95" s="211">
        <f t="shared" si="83"/>
        <v>71576.959999999992</v>
      </c>
      <c r="X95" s="219">
        <f t="shared" si="84"/>
        <v>75129.600000000006</v>
      </c>
    </row>
    <row r="96" spans="1:24" x14ac:dyDescent="0.25">
      <c r="A96" s="232" t="s">
        <v>168</v>
      </c>
      <c r="B96" s="235">
        <v>17.440000000000001</v>
      </c>
      <c r="C96" s="236">
        <v>18.309999999999999</v>
      </c>
      <c r="D96" s="236">
        <v>19.23</v>
      </c>
      <c r="E96" s="236">
        <v>20.190000000000001</v>
      </c>
      <c r="F96" s="237">
        <v>21.2</v>
      </c>
      <c r="H96" s="217">
        <f t="shared" si="95"/>
        <v>1953.2800000000002</v>
      </c>
      <c r="I96" s="211">
        <f t="shared" si="95"/>
        <v>2050.7199999999998</v>
      </c>
      <c r="J96" s="211">
        <f t="shared" si="95"/>
        <v>2153.7600000000002</v>
      </c>
      <c r="K96" s="211">
        <f t="shared" si="95"/>
        <v>2261.2800000000002</v>
      </c>
      <c r="L96" s="219">
        <f t="shared" si="95"/>
        <v>2374.4</v>
      </c>
      <c r="N96" s="217">
        <f t="shared" si="96"/>
        <v>4232.1066666666675</v>
      </c>
      <c r="O96" s="214">
        <f t="shared" si="96"/>
        <v>4443.2266666666665</v>
      </c>
      <c r="P96" s="214">
        <f t="shared" si="96"/>
        <v>4666.4800000000005</v>
      </c>
      <c r="Q96" s="214">
        <f t="shared" si="96"/>
        <v>4899.4400000000005</v>
      </c>
      <c r="R96" s="242">
        <f t="shared" si="96"/>
        <v>5144.5333333333338</v>
      </c>
      <c r="T96" s="217">
        <f t="shared" si="80"/>
        <v>50785.280000000006</v>
      </c>
      <c r="U96" s="211">
        <f t="shared" si="81"/>
        <v>53318.719999999994</v>
      </c>
      <c r="V96" s="211">
        <f t="shared" si="82"/>
        <v>55997.760000000009</v>
      </c>
      <c r="W96" s="211">
        <f t="shared" si="83"/>
        <v>58793.280000000006</v>
      </c>
      <c r="X96" s="219">
        <f t="shared" si="84"/>
        <v>61734.400000000001</v>
      </c>
    </row>
    <row r="97" spans="1:24" ht="14.4" thickBot="1" x14ac:dyDescent="0.3">
      <c r="A97" s="232" t="s">
        <v>169</v>
      </c>
      <c r="B97" s="243">
        <v>14.84</v>
      </c>
      <c r="C97" s="244">
        <v>15.58</v>
      </c>
      <c r="D97" s="244">
        <v>16.36</v>
      </c>
      <c r="E97" s="244">
        <v>17.18</v>
      </c>
      <c r="F97" s="245">
        <v>18.04</v>
      </c>
      <c r="H97" s="246">
        <f t="shared" si="95"/>
        <v>1662.0800000000002</v>
      </c>
      <c r="I97" s="247">
        <f t="shared" si="95"/>
        <v>1744.96</v>
      </c>
      <c r="J97" s="247">
        <f t="shared" si="95"/>
        <v>1832.32</v>
      </c>
      <c r="K97" s="247">
        <f t="shared" si="95"/>
        <v>1924.1599999999999</v>
      </c>
      <c r="L97" s="248">
        <f t="shared" si="95"/>
        <v>2020.4799999999998</v>
      </c>
      <c r="N97" s="246">
        <f t="shared" si="96"/>
        <v>3601.1733333333336</v>
      </c>
      <c r="O97" s="249">
        <f t="shared" si="96"/>
        <v>3780.7466666666664</v>
      </c>
      <c r="P97" s="249">
        <f t="shared" si="96"/>
        <v>3970.0266666666666</v>
      </c>
      <c r="Q97" s="249">
        <f t="shared" si="96"/>
        <v>4169.0133333333333</v>
      </c>
      <c r="R97" s="250">
        <f t="shared" si="96"/>
        <v>4377.706666666666</v>
      </c>
      <c r="T97" s="246">
        <f t="shared" si="80"/>
        <v>43214.080000000002</v>
      </c>
      <c r="U97" s="247">
        <f t="shared" si="81"/>
        <v>45368.959999999999</v>
      </c>
      <c r="V97" s="247">
        <f t="shared" si="82"/>
        <v>47640.32</v>
      </c>
      <c r="W97" s="247">
        <f t="shared" si="83"/>
        <v>50028.159999999996</v>
      </c>
      <c r="X97" s="248">
        <f t="shared" si="84"/>
        <v>52532.479999999996</v>
      </c>
    </row>
    <row r="99" spans="1:24" x14ac:dyDescent="0.25">
      <c r="A99" s="251"/>
    </row>
    <row r="100" spans="1:24" x14ac:dyDescent="0.25">
      <c r="E100" s="122" t="s">
        <v>177</v>
      </c>
    </row>
    <row r="101" spans="1:24" x14ac:dyDescent="0.25">
      <c r="E101" s="252" t="s">
        <v>134</v>
      </c>
      <c r="F101" s="180" t="s">
        <v>140</v>
      </c>
    </row>
    <row r="102" spans="1:24" x14ac:dyDescent="0.25">
      <c r="E102" s="252" t="s">
        <v>135</v>
      </c>
      <c r="F102" s="180" t="s">
        <v>178</v>
      </c>
    </row>
  </sheetData>
  <sheetProtection password="D23F" sheet="1" objects="1" scenarios="1" selectLockedCells="1" selectUnlockedCells="1"/>
  <mergeCells count="3">
    <mergeCell ref="J3:R3"/>
    <mergeCell ref="B4:F4"/>
    <mergeCell ref="T4:X4"/>
  </mergeCells>
  <pageMargins left="0.45" right="0.45" top="0.5" bottom="0.5" header="0.3" footer="0.3"/>
  <pageSetup paperSize="5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X163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33203125" defaultRowHeight="13.2" x14ac:dyDescent="0.25"/>
  <cols>
    <col min="1" max="1" width="49.33203125" style="2" customWidth="1"/>
    <col min="2" max="4" width="8.77734375" style="2" customWidth="1"/>
    <col min="5" max="5" width="8.77734375" style="3" customWidth="1"/>
    <col min="6" max="6" width="8.77734375" style="2" customWidth="1"/>
    <col min="7" max="7" width="1.77734375" style="2" customWidth="1"/>
    <col min="8" max="8" width="12.77734375" style="2" customWidth="1"/>
    <col min="9" max="9" width="12.77734375" style="3" customWidth="1"/>
    <col min="10" max="10" width="12.77734375" style="2" customWidth="1"/>
    <col min="11" max="11" width="12.77734375" style="3" customWidth="1"/>
    <col min="12" max="12" width="12.77734375" style="2" customWidth="1"/>
    <col min="13" max="13" width="2" style="2" customWidth="1"/>
    <col min="14" max="14" width="12" style="2" customWidth="1"/>
    <col min="15" max="15" width="12" style="3" customWidth="1"/>
    <col min="16" max="16" width="12" style="2" customWidth="1"/>
    <col min="17" max="17" width="12" style="3" customWidth="1"/>
    <col min="18" max="18" width="12" style="2" customWidth="1"/>
    <col min="19" max="19" width="2.109375" style="2" customWidth="1"/>
    <col min="20" max="20" width="12.77734375" style="124" bestFit="1" customWidth="1"/>
    <col min="21" max="21" width="12" style="125" customWidth="1"/>
    <col min="22" max="22" width="12.77734375" style="124" bestFit="1" customWidth="1"/>
    <col min="23" max="23" width="12" style="125" customWidth="1"/>
    <col min="24" max="24" width="12.77734375" style="124" bestFit="1" customWidth="1"/>
    <col min="25" max="16384" width="9.33203125" style="2"/>
  </cols>
  <sheetData>
    <row r="1" spans="1:24" x14ac:dyDescent="0.25">
      <c r="A1" s="123" t="s">
        <v>119</v>
      </c>
    </row>
    <row r="2" spans="1:24" x14ac:dyDescent="0.25">
      <c r="A2" s="123" t="s">
        <v>121</v>
      </c>
    </row>
    <row r="3" spans="1:24" ht="13.8" thickBot="1" x14ac:dyDescent="0.3">
      <c r="A3" s="7"/>
      <c r="B3" s="5"/>
      <c r="C3" s="5"/>
      <c r="D3" s="5"/>
      <c r="E3" s="6"/>
      <c r="F3" s="5"/>
      <c r="G3" s="5"/>
      <c r="H3" s="7"/>
      <c r="I3" s="8"/>
      <c r="J3" s="272"/>
      <c r="K3" s="272"/>
      <c r="L3" s="272"/>
      <c r="M3" s="272"/>
      <c r="N3" s="272"/>
      <c r="O3" s="272"/>
      <c r="P3" s="272"/>
      <c r="Q3" s="272"/>
      <c r="R3" s="272"/>
      <c r="U3" s="124"/>
      <c r="W3" s="124"/>
    </row>
    <row r="4" spans="1:24" ht="13.2" customHeight="1" x14ac:dyDescent="0.25">
      <c r="A4" s="5"/>
      <c r="B4" s="273" t="s">
        <v>29</v>
      </c>
      <c r="C4" s="274"/>
      <c r="D4" s="274"/>
      <c r="E4" s="274"/>
      <c r="F4" s="275"/>
      <c r="G4" s="10"/>
      <c r="H4" s="150"/>
      <c r="I4" s="151"/>
      <c r="J4" s="152" t="s">
        <v>2</v>
      </c>
      <c r="K4" s="153"/>
      <c r="L4" s="154"/>
      <c r="M4" s="5"/>
      <c r="N4" s="150"/>
      <c r="O4" s="151"/>
      <c r="P4" s="152" t="s">
        <v>30</v>
      </c>
      <c r="Q4" s="153"/>
      <c r="R4" s="154"/>
      <c r="T4" s="276" t="s">
        <v>181</v>
      </c>
      <c r="U4" s="277"/>
      <c r="V4" s="277"/>
      <c r="W4" s="277"/>
      <c r="X4" s="278"/>
    </row>
    <row r="5" spans="1:24" ht="13.2" customHeight="1" thickBot="1" x14ac:dyDescent="0.3">
      <c r="A5" s="11" t="s">
        <v>31</v>
      </c>
      <c r="B5" s="12" t="s">
        <v>3</v>
      </c>
      <c r="C5" s="13" t="s">
        <v>4</v>
      </c>
      <c r="D5" s="14" t="s">
        <v>5</v>
      </c>
      <c r="E5" s="13" t="s">
        <v>6</v>
      </c>
      <c r="F5" s="15" t="s">
        <v>7</v>
      </c>
      <c r="G5" s="8"/>
      <c r="H5" s="16" t="s">
        <v>3</v>
      </c>
      <c r="I5" s="13" t="s">
        <v>4</v>
      </c>
      <c r="J5" s="13" t="s">
        <v>5</v>
      </c>
      <c r="K5" s="13" t="s">
        <v>6</v>
      </c>
      <c r="L5" s="155" t="s">
        <v>7</v>
      </c>
      <c r="M5" s="10"/>
      <c r="N5" s="16" t="s">
        <v>3</v>
      </c>
      <c r="O5" s="13" t="s">
        <v>4</v>
      </c>
      <c r="P5" s="13" t="s">
        <v>5</v>
      </c>
      <c r="Q5" s="13" t="s">
        <v>6</v>
      </c>
      <c r="R5" s="155" t="s">
        <v>7</v>
      </c>
      <c r="T5" s="16" t="s">
        <v>3</v>
      </c>
      <c r="U5" s="13" t="s">
        <v>4</v>
      </c>
      <c r="V5" s="13" t="s">
        <v>5</v>
      </c>
      <c r="W5" s="13" t="s">
        <v>6</v>
      </c>
      <c r="X5" s="155" t="s">
        <v>7</v>
      </c>
    </row>
    <row r="6" spans="1:24" ht="13.2" customHeight="1" x14ac:dyDescent="0.25">
      <c r="A6" s="28" t="s">
        <v>105</v>
      </c>
      <c r="B6" s="88">
        <v>66.510000000000005</v>
      </c>
      <c r="C6" s="75" t="s">
        <v>28</v>
      </c>
      <c r="D6" s="89">
        <v>72.44</v>
      </c>
      <c r="E6" s="75" t="s">
        <v>28</v>
      </c>
      <c r="F6" s="156">
        <v>78.37</v>
      </c>
      <c r="G6" s="33"/>
      <c r="H6" s="111">
        <f>B6*80</f>
        <v>5320.8</v>
      </c>
      <c r="I6" s="112" t="s">
        <v>28</v>
      </c>
      <c r="J6" s="81">
        <f>D6*80</f>
        <v>5795.2</v>
      </c>
      <c r="K6" s="112" t="s">
        <v>28</v>
      </c>
      <c r="L6" s="157">
        <f>F6*80</f>
        <v>6269.6</v>
      </c>
      <c r="M6" s="27"/>
      <c r="N6" s="111">
        <f>(H6*26)/12</f>
        <v>11528.400000000001</v>
      </c>
      <c r="O6" s="112" t="s">
        <v>28</v>
      </c>
      <c r="P6" s="81">
        <f>(J6*26)/12</f>
        <v>12556.266666666665</v>
      </c>
      <c r="Q6" s="112" t="s">
        <v>28</v>
      </c>
      <c r="R6" s="157">
        <f>(L6*26)/12</f>
        <v>13584.133333333333</v>
      </c>
      <c r="T6" s="111">
        <f>H6*26</f>
        <v>138340.80000000002</v>
      </c>
      <c r="U6" s="112" t="s">
        <v>28</v>
      </c>
      <c r="V6" s="81">
        <f>J6*26</f>
        <v>150675.19999999998</v>
      </c>
      <c r="W6" s="112" t="s">
        <v>28</v>
      </c>
      <c r="X6" s="157">
        <f>L6*26</f>
        <v>163009.60000000001</v>
      </c>
    </row>
    <row r="7" spans="1:24" x14ac:dyDescent="0.25">
      <c r="A7" s="113" t="s">
        <v>148</v>
      </c>
      <c r="B7" s="39">
        <v>57.46</v>
      </c>
      <c r="C7" s="40" t="s">
        <v>28</v>
      </c>
      <c r="D7" s="41">
        <v>63.29</v>
      </c>
      <c r="E7" s="40" t="s">
        <v>28</v>
      </c>
      <c r="F7" s="145">
        <v>69.12</v>
      </c>
      <c r="G7" s="41"/>
      <c r="H7" s="34">
        <f t="shared" ref="H7:K67" si="0">B7*80</f>
        <v>4596.8</v>
      </c>
      <c r="I7" s="35" t="s">
        <v>28</v>
      </c>
      <c r="J7" s="27">
        <f t="shared" ref="J7:J13" si="1">D7*80</f>
        <v>5063.2</v>
      </c>
      <c r="K7" s="35" t="s">
        <v>28</v>
      </c>
      <c r="L7" s="158">
        <f t="shared" ref="L7:L13" si="2">F7*80</f>
        <v>5529.6</v>
      </c>
      <c r="M7" s="27"/>
      <c r="N7" s="34">
        <f t="shared" ref="N7:N13" si="3">(H7*26)/12</f>
        <v>9959.7333333333336</v>
      </c>
      <c r="O7" s="35" t="s">
        <v>28</v>
      </c>
      <c r="P7" s="27">
        <f t="shared" ref="P7:P13" si="4">(J7*26)/12</f>
        <v>10970.266666666665</v>
      </c>
      <c r="Q7" s="35" t="s">
        <v>28</v>
      </c>
      <c r="R7" s="158">
        <f t="shared" ref="R7:R13" si="5">(L7*26)/12</f>
        <v>11980.800000000001</v>
      </c>
      <c r="T7" s="34">
        <f t="shared" ref="T7:T13" si="6">H7*26</f>
        <v>119516.8</v>
      </c>
      <c r="U7" s="35" t="s">
        <v>28</v>
      </c>
      <c r="V7" s="27">
        <f t="shared" ref="V7:V13" si="7">J7*26</f>
        <v>131643.19999999998</v>
      </c>
      <c r="W7" s="35" t="s">
        <v>28</v>
      </c>
      <c r="X7" s="158">
        <f t="shared" ref="X7:X13" si="8">L7*26</f>
        <v>143769.60000000001</v>
      </c>
    </row>
    <row r="8" spans="1:24" x14ac:dyDescent="0.25">
      <c r="A8" s="28" t="s">
        <v>149</v>
      </c>
      <c r="B8" s="39">
        <v>27.23</v>
      </c>
      <c r="C8" s="40" t="s">
        <v>28</v>
      </c>
      <c r="D8" s="41">
        <v>30.17</v>
      </c>
      <c r="E8" s="40" t="s">
        <v>28</v>
      </c>
      <c r="F8" s="145">
        <v>33.1</v>
      </c>
      <c r="G8" s="41"/>
      <c r="H8" s="34">
        <f t="shared" si="0"/>
        <v>2178.4</v>
      </c>
      <c r="I8" s="35" t="s">
        <v>28</v>
      </c>
      <c r="J8" s="27">
        <f t="shared" si="1"/>
        <v>2413.6000000000004</v>
      </c>
      <c r="K8" s="35" t="s">
        <v>28</v>
      </c>
      <c r="L8" s="158">
        <f t="shared" si="2"/>
        <v>2648</v>
      </c>
      <c r="M8" s="27"/>
      <c r="N8" s="34">
        <f t="shared" si="3"/>
        <v>4719.8666666666668</v>
      </c>
      <c r="O8" s="35" t="s">
        <v>28</v>
      </c>
      <c r="P8" s="27">
        <f t="shared" si="4"/>
        <v>5229.4666666666672</v>
      </c>
      <c r="Q8" s="35" t="s">
        <v>28</v>
      </c>
      <c r="R8" s="158">
        <f t="shared" si="5"/>
        <v>5737.333333333333</v>
      </c>
      <c r="T8" s="34">
        <f t="shared" si="6"/>
        <v>56638.400000000001</v>
      </c>
      <c r="U8" s="35" t="s">
        <v>28</v>
      </c>
      <c r="V8" s="27">
        <f t="shared" si="7"/>
        <v>62753.600000000006</v>
      </c>
      <c r="W8" s="35" t="s">
        <v>28</v>
      </c>
      <c r="X8" s="158">
        <f t="shared" si="8"/>
        <v>68848</v>
      </c>
    </row>
    <row r="9" spans="1:24" x14ac:dyDescent="0.25">
      <c r="A9" s="28" t="s">
        <v>150</v>
      </c>
      <c r="B9" s="39">
        <v>52.370000000000005</v>
      </c>
      <c r="C9" s="40" t="s">
        <v>28</v>
      </c>
      <c r="D9" s="41">
        <v>58.01</v>
      </c>
      <c r="E9" s="40" t="s">
        <v>28</v>
      </c>
      <c r="F9" s="145">
        <v>63.65</v>
      </c>
      <c r="G9" s="41"/>
      <c r="H9" s="34">
        <f t="shared" si="0"/>
        <v>4189.6000000000004</v>
      </c>
      <c r="I9" s="35" t="s">
        <v>28</v>
      </c>
      <c r="J9" s="27">
        <f t="shared" si="1"/>
        <v>4640.8</v>
      </c>
      <c r="K9" s="35" t="s">
        <v>28</v>
      </c>
      <c r="L9" s="158">
        <f t="shared" si="2"/>
        <v>5092</v>
      </c>
      <c r="M9" s="27"/>
      <c r="N9" s="34">
        <f t="shared" si="3"/>
        <v>9077.4666666666672</v>
      </c>
      <c r="O9" s="35" t="s">
        <v>28</v>
      </c>
      <c r="P9" s="27">
        <f t="shared" si="4"/>
        <v>10055.066666666668</v>
      </c>
      <c r="Q9" s="35" t="s">
        <v>28</v>
      </c>
      <c r="R9" s="158">
        <f t="shared" si="5"/>
        <v>11032.666666666666</v>
      </c>
      <c r="T9" s="34">
        <f t="shared" si="6"/>
        <v>108929.60000000001</v>
      </c>
      <c r="U9" s="35" t="s">
        <v>28</v>
      </c>
      <c r="V9" s="27">
        <f t="shared" si="7"/>
        <v>120660.8</v>
      </c>
      <c r="W9" s="35" t="s">
        <v>28</v>
      </c>
      <c r="X9" s="158">
        <f t="shared" si="8"/>
        <v>132392</v>
      </c>
    </row>
    <row r="10" spans="1:24" x14ac:dyDescent="0.25">
      <c r="A10" s="42" t="s">
        <v>0</v>
      </c>
      <c r="B10" s="39">
        <v>52.370000000000005</v>
      </c>
      <c r="C10" s="40" t="s">
        <v>28</v>
      </c>
      <c r="D10" s="41">
        <v>58.01</v>
      </c>
      <c r="E10" s="40" t="s">
        <v>28</v>
      </c>
      <c r="F10" s="145">
        <v>63.65</v>
      </c>
      <c r="G10" s="41"/>
      <c r="H10" s="34">
        <f t="shared" si="0"/>
        <v>4189.6000000000004</v>
      </c>
      <c r="I10" s="35" t="s">
        <v>28</v>
      </c>
      <c r="J10" s="27">
        <f t="shared" si="1"/>
        <v>4640.8</v>
      </c>
      <c r="K10" s="35" t="s">
        <v>28</v>
      </c>
      <c r="L10" s="158">
        <f t="shared" si="2"/>
        <v>5092</v>
      </c>
      <c r="M10" s="27"/>
      <c r="N10" s="34">
        <f t="shared" si="3"/>
        <v>9077.4666666666672</v>
      </c>
      <c r="O10" s="35" t="s">
        <v>28</v>
      </c>
      <c r="P10" s="27">
        <f t="shared" si="4"/>
        <v>10055.066666666668</v>
      </c>
      <c r="Q10" s="35" t="s">
        <v>28</v>
      </c>
      <c r="R10" s="158">
        <f t="shared" si="5"/>
        <v>11032.666666666666</v>
      </c>
      <c r="T10" s="34">
        <f t="shared" si="6"/>
        <v>108929.60000000001</v>
      </c>
      <c r="U10" s="35" t="s">
        <v>28</v>
      </c>
      <c r="V10" s="27">
        <f t="shared" si="7"/>
        <v>120660.8</v>
      </c>
      <c r="W10" s="35" t="s">
        <v>28</v>
      </c>
      <c r="X10" s="158">
        <f t="shared" si="8"/>
        <v>132392</v>
      </c>
    </row>
    <row r="11" spans="1:24" x14ac:dyDescent="0.25">
      <c r="A11" s="28" t="s">
        <v>151</v>
      </c>
      <c r="B11" s="39">
        <v>52.370000000000005</v>
      </c>
      <c r="C11" s="40" t="s">
        <v>28</v>
      </c>
      <c r="D11" s="41">
        <v>58.01</v>
      </c>
      <c r="E11" s="40" t="s">
        <v>28</v>
      </c>
      <c r="F11" s="145">
        <v>63.65</v>
      </c>
      <c r="G11" s="41"/>
      <c r="H11" s="34">
        <f t="shared" si="0"/>
        <v>4189.6000000000004</v>
      </c>
      <c r="I11" s="35" t="s">
        <v>28</v>
      </c>
      <c r="J11" s="27">
        <f t="shared" si="1"/>
        <v>4640.8</v>
      </c>
      <c r="K11" s="35" t="s">
        <v>28</v>
      </c>
      <c r="L11" s="158">
        <f t="shared" si="2"/>
        <v>5092</v>
      </c>
      <c r="M11" s="27"/>
      <c r="N11" s="34">
        <f t="shared" si="3"/>
        <v>9077.4666666666672</v>
      </c>
      <c r="O11" s="35" t="s">
        <v>28</v>
      </c>
      <c r="P11" s="27">
        <f t="shared" si="4"/>
        <v>10055.066666666668</v>
      </c>
      <c r="Q11" s="35" t="s">
        <v>28</v>
      </c>
      <c r="R11" s="158">
        <f t="shared" si="5"/>
        <v>11032.666666666666</v>
      </c>
      <c r="T11" s="34">
        <f t="shared" si="6"/>
        <v>108929.60000000001</v>
      </c>
      <c r="U11" s="35" t="s">
        <v>28</v>
      </c>
      <c r="V11" s="27">
        <f t="shared" si="7"/>
        <v>120660.8</v>
      </c>
      <c r="W11" s="35" t="s">
        <v>28</v>
      </c>
      <c r="X11" s="158">
        <f t="shared" si="8"/>
        <v>132392</v>
      </c>
    </row>
    <row r="12" spans="1:24" x14ac:dyDescent="0.25">
      <c r="A12" s="28" t="s">
        <v>81</v>
      </c>
      <c r="B12" s="39">
        <v>41.55</v>
      </c>
      <c r="C12" s="40" t="s">
        <v>28</v>
      </c>
      <c r="D12" s="41">
        <v>44.83</v>
      </c>
      <c r="E12" s="40" t="s">
        <v>28</v>
      </c>
      <c r="F12" s="145">
        <v>48.1</v>
      </c>
      <c r="G12" s="41"/>
      <c r="H12" s="34">
        <f t="shared" si="0"/>
        <v>3324</v>
      </c>
      <c r="I12" s="35" t="s">
        <v>28</v>
      </c>
      <c r="J12" s="27">
        <f t="shared" si="1"/>
        <v>3586.3999999999996</v>
      </c>
      <c r="K12" s="35" t="s">
        <v>28</v>
      </c>
      <c r="L12" s="158">
        <f t="shared" si="2"/>
        <v>3848</v>
      </c>
      <c r="M12" s="27"/>
      <c r="N12" s="34">
        <f t="shared" si="3"/>
        <v>7202</v>
      </c>
      <c r="O12" s="35" t="s">
        <v>28</v>
      </c>
      <c r="P12" s="27">
        <f t="shared" si="4"/>
        <v>7770.5333333333328</v>
      </c>
      <c r="Q12" s="35" t="s">
        <v>28</v>
      </c>
      <c r="R12" s="158">
        <f t="shared" si="5"/>
        <v>8337.3333333333339</v>
      </c>
      <c r="T12" s="34">
        <f t="shared" si="6"/>
        <v>86424</v>
      </c>
      <c r="U12" s="35" t="s">
        <v>28</v>
      </c>
      <c r="V12" s="27">
        <f t="shared" si="7"/>
        <v>93246.399999999994</v>
      </c>
      <c r="W12" s="35" t="s">
        <v>28</v>
      </c>
      <c r="X12" s="158">
        <f t="shared" si="8"/>
        <v>100048</v>
      </c>
    </row>
    <row r="13" spans="1:24" x14ac:dyDescent="0.25">
      <c r="A13" s="28" t="s">
        <v>152</v>
      </c>
      <c r="B13" s="39">
        <v>56.92</v>
      </c>
      <c r="C13" s="40" t="s">
        <v>28</v>
      </c>
      <c r="D13" s="41">
        <v>62.63</v>
      </c>
      <c r="E13" s="40" t="s">
        <v>28</v>
      </c>
      <c r="F13" s="145">
        <v>68.33</v>
      </c>
      <c r="G13" s="41"/>
      <c r="H13" s="34">
        <f t="shared" si="0"/>
        <v>4553.6000000000004</v>
      </c>
      <c r="I13" s="35" t="s">
        <v>28</v>
      </c>
      <c r="J13" s="27">
        <f t="shared" si="1"/>
        <v>5010.4000000000005</v>
      </c>
      <c r="K13" s="35" t="s">
        <v>28</v>
      </c>
      <c r="L13" s="158">
        <f t="shared" si="2"/>
        <v>5466.4</v>
      </c>
      <c r="M13" s="27"/>
      <c r="N13" s="34">
        <f t="shared" si="3"/>
        <v>9866.1333333333332</v>
      </c>
      <c r="O13" s="35" t="s">
        <v>28</v>
      </c>
      <c r="P13" s="27">
        <f t="shared" si="4"/>
        <v>10855.866666666667</v>
      </c>
      <c r="Q13" s="35" t="s">
        <v>28</v>
      </c>
      <c r="R13" s="158">
        <f t="shared" si="5"/>
        <v>11843.866666666667</v>
      </c>
      <c r="T13" s="34">
        <f t="shared" si="6"/>
        <v>118393.60000000001</v>
      </c>
      <c r="U13" s="35" t="s">
        <v>28</v>
      </c>
      <c r="V13" s="27">
        <f t="shared" si="7"/>
        <v>130270.40000000001</v>
      </c>
      <c r="W13" s="35" t="s">
        <v>28</v>
      </c>
      <c r="X13" s="158">
        <f t="shared" si="8"/>
        <v>142126.39999999999</v>
      </c>
    </row>
    <row r="14" spans="1:24" ht="14.1" customHeight="1" x14ac:dyDescent="0.25">
      <c r="A14" s="43"/>
      <c r="B14" s="44"/>
      <c r="C14" s="45"/>
      <c r="D14" s="45"/>
      <c r="E14" s="46"/>
      <c r="F14" s="159"/>
      <c r="H14" s="47"/>
      <c r="I14" s="46"/>
      <c r="J14" s="48"/>
      <c r="K14" s="49"/>
      <c r="L14" s="160"/>
      <c r="M14" s="27"/>
      <c r="N14" s="47"/>
      <c r="O14" s="49"/>
      <c r="P14" s="48"/>
      <c r="Q14" s="49"/>
      <c r="R14" s="160"/>
      <c r="T14" s="47"/>
      <c r="U14" s="49"/>
      <c r="V14" s="48"/>
      <c r="W14" s="49"/>
      <c r="X14" s="160"/>
    </row>
    <row r="15" spans="1:24" ht="15" customHeight="1" x14ac:dyDescent="0.25">
      <c r="A15" s="144" t="s">
        <v>195</v>
      </c>
      <c r="B15" s="39"/>
      <c r="C15" s="40"/>
      <c r="D15" s="41"/>
      <c r="E15" s="40"/>
      <c r="F15" s="145"/>
      <c r="H15" s="34"/>
      <c r="I15" s="27"/>
      <c r="J15" s="27"/>
      <c r="K15" s="27"/>
      <c r="L15" s="158"/>
      <c r="N15" s="34"/>
      <c r="O15" s="27"/>
      <c r="P15" s="27"/>
      <c r="Q15" s="27"/>
      <c r="R15" s="158"/>
      <c r="T15" s="34"/>
      <c r="U15" s="27"/>
      <c r="V15" s="27"/>
      <c r="W15" s="27"/>
      <c r="X15" s="158"/>
    </row>
    <row r="16" spans="1:24" x14ac:dyDescent="0.25">
      <c r="A16" s="114" t="s">
        <v>91</v>
      </c>
      <c r="B16" s="39">
        <v>16.38</v>
      </c>
      <c r="C16" s="40" t="s">
        <v>28</v>
      </c>
      <c r="D16" s="41">
        <v>18.14</v>
      </c>
      <c r="E16" s="40" t="s">
        <v>28</v>
      </c>
      <c r="F16" s="145">
        <v>19.899999999999999</v>
      </c>
      <c r="H16" s="34">
        <f t="shared" ref="H16" si="9">B16*80</f>
        <v>1310.3999999999999</v>
      </c>
      <c r="I16" s="35" t="s">
        <v>28</v>
      </c>
      <c r="J16" s="27">
        <f t="shared" ref="J16:K66" si="10">D16*80</f>
        <v>1451.2</v>
      </c>
      <c r="K16" s="35" t="s">
        <v>28</v>
      </c>
      <c r="L16" s="158">
        <f t="shared" ref="L16:L105" si="11">F16*80</f>
        <v>1592</v>
      </c>
      <c r="N16" s="34">
        <f t="shared" ref="N16:N38" si="12">(H16*26)/12</f>
        <v>2839.1999999999994</v>
      </c>
      <c r="O16" s="35" t="s">
        <v>28</v>
      </c>
      <c r="P16" s="27">
        <f t="shared" ref="P16:P38" si="13">(J16*26)/12</f>
        <v>3144.2666666666669</v>
      </c>
      <c r="Q16" s="35" t="s">
        <v>28</v>
      </c>
      <c r="R16" s="158">
        <f t="shared" ref="R16:R38" si="14">(L16*26)/12</f>
        <v>3449.3333333333335</v>
      </c>
      <c r="T16" s="34">
        <f t="shared" ref="T16" si="15">H16*26</f>
        <v>34070.399999999994</v>
      </c>
      <c r="U16" s="35" t="s">
        <v>28</v>
      </c>
      <c r="V16" s="27">
        <f t="shared" ref="V16" si="16">J16*26</f>
        <v>37731.200000000004</v>
      </c>
      <c r="W16" s="35" t="s">
        <v>28</v>
      </c>
      <c r="X16" s="158">
        <f t="shared" ref="X16" si="17">L16*26</f>
        <v>41392</v>
      </c>
    </row>
    <row r="17" spans="1:24" x14ac:dyDescent="0.25">
      <c r="A17" s="28" t="s">
        <v>92</v>
      </c>
      <c r="B17" s="100">
        <v>24.29</v>
      </c>
      <c r="C17" s="30" t="s">
        <v>28</v>
      </c>
      <c r="D17" s="33">
        <v>26.91</v>
      </c>
      <c r="E17" s="30" t="s">
        <v>28</v>
      </c>
      <c r="F17" s="161">
        <v>29.53</v>
      </c>
      <c r="H17" s="34">
        <f t="shared" si="0"/>
        <v>1943.1999999999998</v>
      </c>
      <c r="I17" s="3" t="s">
        <v>28</v>
      </c>
      <c r="J17" s="27">
        <f t="shared" si="10"/>
        <v>2152.8000000000002</v>
      </c>
      <c r="K17" s="35" t="s">
        <v>28</v>
      </c>
      <c r="L17" s="158">
        <f t="shared" si="11"/>
        <v>2362.4</v>
      </c>
      <c r="M17" s="27"/>
      <c r="N17" s="34">
        <f t="shared" si="12"/>
        <v>4210.2666666666664</v>
      </c>
      <c r="O17" s="35" t="s">
        <v>28</v>
      </c>
      <c r="P17" s="27">
        <f t="shared" si="13"/>
        <v>4664.4000000000005</v>
      </c>
      <c r="Q17" s="35" t="s">
        <v>28</v>
      </c>
      <c r="R17" s="158">
        <f t="shared" si="14"/>
        <v>5118.5333333333338</v>
      </c>
      <c r="T17" s="34">
        <f t="shared" ref="T17:X66" si="18">H17*26</f>
        <v>50523.199999999997</v>
      </c>
      <c r="U17" s="35" t="s">
        <v>28</v>
      </c>
      <c r="V17" s="27">
        <f t="shared" ref="V17:V38" si="19">J17*26</f>
        <v>55972.800000000003</v>
      </c>
      <c r="W17" s="35" t="s">
        <v>28</v>
      </c>
      <c r="X17" s="158">
        <f t="shared" ref="X17:X38" si="20">L17*26</f>
        <v>61422.400000000001</v>
      </c>
    </row>
    <row r="18" spans="1:24" x14ac:dyDescent="0.25">
      <c r="A18" s="28" t="s">
        <v>93</v>
      </c>
      <c r="B18" s="39">
        <v>28.13</v>
      </c>
      <c r="C18" s="40" t="s">
        <v>28</v>
      </c>
      <c r="D18" s="41">
        <v>31.16</v>
      </c>
      <c r="E18" s="40" t="s">
        <v>28</v>
      </c>
      <c r="F18" s="145">
        <v>34.19</v>
      </c>
      <c r="H18" s="34">
        <f t="shared" si="0"/>
        <v>2250.4</v>
      </c>
      <c r="I18" s="3" t="s">
        <v>28</v>
      </c>
      <c r="J18" s="27">
        <f t="shared" si="10"/>
        <v>2492.8000000000002</v>
      </c>
      <c r="K18" s="35" t="s">
        <v>28</v>
      </c>
      <c r="L18" s="158">
        <f t="shared" si="11"/>
        <v>2735.2</v>
      </c>
      <c r="M18" s="27"/>
      <c r="N18" s="34">
        <f t="shared" si="12"/>
        <v>4875.8666666666668</v>
      </c>
      <c r="O18" s="35" t="s">
        <v>28</v>
      </c>
      <c r="P18" s="27">
        <f t="shared" si="13"/>
        <v>5401.0666666666666</v>
      </c>
      <c r="Q18" s="35" t="s">
        <v>28</v>
      </c>
      <c r="R18" s="158">
        <f t="shared" si="14"/>
        <v>5926.2666666666664</v>
      </c>
      <c r="T18" s="34">
        <f t="shared" si="18"/>
        <v>58510.400000000001</v>
      </c>
      <c r="U18" s="35" t="s">
        <v>28</v>
      </c>
      <c r="V18" s="27">
        <f t="shared" si="19"/>
        <v>64812.800000000003</v>
      </c>
      <c r="W18" s="35" t="s">
        <v>28</v>
      </c>
      <c r="X18" s="158">
        <f t="shared" si="20"/>
        <v>71115.199999999997</v>
      </c>
    </row>
    <row r="19" spans="1:24" x14ac:dyDescent="0.25">
      <c r="A19" s="28" t="s">
        <v>70</v>
      </c>
      <c r="B19" s="39">
        <v>15.66</v>
      </c>
      <c r="C19" s="40" t="s">
        <v>28</v>
      </c>
      <c r="D19" s="41">
        <v>17.350000000000001</v>
      </c>
      <c r="E19" s="40" t="s">
        <v>28</v>
      </c>
      <c r="F19" s="145">
        <v>19.04</v>
      </c>
      <c r="H19" s="34">
        <f t="shared" si="0"/>
        <v>1252.8</v>
      </c>
      <c r="I19" s="3" t="s">
        <v>28</v>
      </c>
      <c r="J19" s="27">
        <f t="shared" si="10"/>
        <v>1388</v>
      </c>
      <c r="K19" s="35" t="s">
        <v>28</v>
      </c>
      <c r="L19" s="158">
        <f t="shared" si="11"/>
        <v>1523.1999999999998</v>
      </c>
      <c r="M19" s="27"/>
      <c r="N19" s="34">
        <f t="shared" si="12"/>
        <v>2714.4</v>
      </c>
      <c r="O19" s="35" t="s">
        <v>28</v>
      </c>
      <c r="P19" s="27">
        <f t="shared" si="13"/>
        <v>3007.3333333333335</v>
      </c>
      <c r="Q19" s="35" t="s">
        <v>28</v>
      </c>
      <c r="R19" s="158">
        <f t="shared" si="14"/>
        <v>3300.2666666666664</v>
      </c>
      <c r="T19" s="34">
        <f t="shared" si="18"/>
        <v>32572.799999999999</v>
      </c>
      <c r="U19" s="35" t="s">
        <v>28</v>
      </c>
      <c r="V19" s="27">
        <f t="shared" si="19"/>
        <v>36088</v>
      </c>
      <c r="W19" s="35" t="s">
        <v>28</v>
      </c>
      <c r="X19" s="158">
        <f t="shared" si="20"/>
        <v>39603.199999999997</v>
      </c>
    </row>
    <row r="20" spans="1:24" x14ac:dyDescent="0.25">
      <c r="A20" s="28" t="s">
        <v>71</v>
      </c>
      <c r="B20" s="39">
        <v>17.37</v>
      </c>
      <c r="C20" s="40" t="s">
        <v>28</v>
      </c>
      <c r="D20" s="41">
        <v>19.245000000000001</v>
      </c>
      <c r="E20" s="40" t="s">
        <v>28</v>
      </c>
      <c r="F20" s="145">
        <v>21.12</v>
      </c>
      <c r="H20" s="34">
        <f t="shared" si="0"/>
        <v>1389.6000000000001</v>
      </c>
      <c r="I20" s="3" t="s">
        <v>28</v>
      </c>
      <c r="J20" s="27">
        <f t="shared" si="10"/>
        <v>1539.6000000000001</v>
      </c>
      <c r="K20" s="35" t="s">
        <v>28</v>
      </c>
      <c r="L20" s="158">
        <f t="shared" si="11"/>
        <v>1689.6000000000001</v>
      </c>
      <c r="M20" s="27"/>
      <c r="N20" s="34">
        <f t="shared" si="12"/>
        <v>3010.8000000000006</v>
      </c>
      <c r="O20" s="35" t="s">
        <v>28</v>
      </c>
      <c r="P20" s="27">
        <f t="shared" si="13"/>
        <v>3335.8000000000006</v>
      </c>
      <c r="Q20" s="35" t="s">
        <v>28</v>
      </c>
      <c r="R20" s="158">
        <f t="shared" si="14"/>
        <v>3660.8000000000006</v>
      </c>
      <c r="T20" s="34">
        <f t="shared" si="18"/>
        <v>36129.600000000006</v>
      </c>
      <c r="U20" s="35" t="s">
        <v>28</v>
      </c>
      <c r="V20" s="27">
        <f t="shared" si="19"/>
        <v>40029.600000000006</v>
      </c>
      <c r="W20" s="35" t="s">
        <v>28</v>
      </c>
      <c r="X20" s="158">
        <f t="shared" si="20"/>
        <v>43929.600000000006</v>
      </c>
    </row>
    <row r="21" spans="1:24" x14ac:dyDescent="0.25">
      <c r="A21" s="28" t="s">
        <v>9</v>
      </c>
      <c r="B21" s="39">
        <v>22.23</v>
      </c>
      <c r="C21" s="40" t="s">
        <v>28</v>
      </c>
      <c r="D21" s="41">
        <v>24.684999999999999</v>
      </c>
      <c r="E21" s="40" t="s">
        <v>28</v>
      </c>
      <c r="F21" s="145">
        <v>27.14</v>
      </c>
      <c r="H21" s="34">
        <f t="shared" si="0"/>
        <v>1778.4</v>
      </c>
      <c r="I21" s="3" t="s">
        <v>28</v>
      </c>
      <c r="J21" s="27">
        <f t="shared" si="10"/>
        <v>1974.8</v>
      </c>
      <c r="K21" s="35" t="s">
        <v>28</v>
      </c>
      <c r="L21" s="158">
        <f t="shared" si="11"/>
        <v>2171.1999999999998</v>
      </c>
      <c r="M21" s="27"/>
      <c r="N21" s="34">
        <f t="shared" si="12"/>
        <v>3853.2000000000003</v>
      </c>
      <c r="O21" s="35" t="s">
        <v>28</v>
      </c>
      <c r="P21" s="27">
        <f t="shared" si="13"/>
        <v>4278.7333333333327</v>
      </c>
      <c r="Q21" s="35" t="s">
        <v>28</v>
      </c>
      <c r="R21" s="158">
        <f t="shared" si="14"/>
        <v>4704.2666666666664</v>
      </c>
      <c r="T21" s="34">
        <f t="shared" si="18"/>
        <v>46238.400000000001</v>
      </c>
      <c r="U21" s="35" t="s">
        <v>28</v>
      </c>
      <c r="V21" s="27">
        <f t="shared" si="19"/>
        <v>51344.799999999996</v>
      </c>
      <c r="W21" s="35" t="s">
        <v>28</v>
      </c>
      <c r="X21" s="158">
        <f t="shared" si="20"/>
        <v>56451.199999999997</v>
      </c>
    </row>
    <row r="22" spans="1:24" x14ac:dyDescent="0.25">
      <c r="A22" s="28" t="s">
        <v>11</v>
      </c>
      <c r="B22" s="39">
        <v>29.73</v>
      </c>
      <c r="C22" s="40" t="s">
        <v>28</v>
      </c>
      <c r="D22" s="41">
        <v>32.93</v>
      </c>
      <c r="E22" s="40" t="s">
        <v>28</v>
      </c>
      <c r="F22" s="145">
        <v>36.130000000000003</v>
      </c>
      <c r="H22" s="34">
        <f t="shared" si="0"/>
        <v>2378.4</v>
      </c>
      <c r="I22" s="3" t="s">
        <v>28</v>
      </c>
      <c r="J22" s="27">
        <f t="shared" si="10"/>
        <v>2634.4</v>
      </c>
      <c r="K22" s="35" t="s">
        <v>28</v>
      </c>
      <c r="L22" s="158">
        <f t="shared" si="11"/>
        <v>2890.4</v>
      </c>
      <c r="M22" s="27"/>
      <c r="N22" s="34">
        <f t="shared" si="12"/>
        <v>5153.2</v>
      </c>
      <c r="O22" s="35" t="s">
        <v>28</v>
      </c>
      <c r="P22" s="27">
        <f t="shared" si="13"/>
        <v>5707.8666666666677</v>
      </c>
      <c r="Q22" s="35" t="s">
        <v>28</v>
      </c>
      <c r="R22" s="158">
        <f t="shared" si="14"/>
        <v>6262.5333333333338</v>
      </c>
      <c r="T22" s="34">
        <f t="shared" si="18"/>
        <v>61838.400000000001</v>
      </c>
      <c r="U22" s="35" t="s">
        <v>28</v>
      </c>
      <c r="V22" s="27">
        <f t="shared" si="19"/>
        <v>68494.400000000009</v>
      </c>
      <c r="W22" s="35" t="s">
        <v>28</v>
      </c>
      <c r="X22" s="158">
        <f t="shared" si="20"/>
        <v>75150.400000000009</v>
      </c>
    </row>
    <row r="23" spans="1:24" x14ac:dyDescent="0.25">
      <c r="A23" s="28" t="s">
        <v>94</v>
      </c>
      <c r="B23" s="39">
        <v>31.9</v>
      </c>
      <c r="C23" s="40" t="s">
        <v>28</v>
      </c>
      <c r="D23" s="41">
        <v>35.340000000000003</v>
      </c>
      <c r="E23" s="40" t="s">
        <v>28</v>
      </c>
      <c r="F23" s="145">
        <v>38.78</v>
      </c>
      <c r="H23" s="34">
        <f t="shared" si="0"/>
        <v>2552</v>
      </c>
      <c r="I23" s="3" t="s">
        <v>28</v>
      </c>
      <c r="J23" s="27">
        <f t="shared" si="10"/>
        <v>2827.2000000000003</v>
      </c>
      <c r="K23" s="35" t="s">
        <v>28</v>
      </c>
      <c r="L23" s="158">
        <f t="shared" si="11"/>
        <v>3102.4</v>
      </c>
      <c r="M23" s="27"/>
      <c r="N23" s="34">
        <f t="shared" si="12"/>
        <v>5529.333333333333</v>
      </c>
      <c r="O23" s="35" t="s">
        <v>28</v>
      </c>
      <c r="P23" s="27">
        <f t="shared" si="13"/>
        <v>6125.6000000000013</v>
      </c>
      <c r="Q23" s="35" t="s">
        <v>28</v>
      </c>
      <c r="R23" s="158">
        <f t="shared" si="14"/>
        <v>6721.8666666666677</v>
      </c>
      <c r="T23" s="34">
        <f t="shared" si="18"/>
        <v>66352</v>
      </c>
      <c r="U23" s="35" t="s">
        <v>28</v>
      </c>
      <c r="V23" s="27">
        <f t="shared" si="19"/>
        <v>73507.200000000012</v>
      </c>
      <c r="W23" s="35" t="s">
        <v>28</v>
      </c>
      <c r="X23" s="158">
        <f t="shared" si="20"/>
        <v>80662.400000000009</v>
      </c>
    </row>
    <row r="24" spans="1:24" x14ac:dyDescent="0.25">
      <c r="A24" s="28" t="s">
        <v>12</v>
      </c>
      <c r="B24" s="39">
        <v>35.659999999999997</v>
      </c>
      <c r="C24" s="40" t="s">
        <v>28</v>
      </c>
      <c r="D24" s="41">
        <v>39.5</v>
      </c>
      <c r="E24" s="40" t="s">
        <v>28</v>
      </c>
      <c r="F24" s="145">
        <v>43.34</v>
      </c>
      <c r="H24" s="34">
        <f t="shared" si="0"/>
        <v>2852.7999999999997</v>
      </c>
      <c r="I24" s="3" t="s">
        <v>28</v>
      </c>
      <c r="J24" s="27">
        <f t="shared" si="10"/>
        <v>3160</v>
      </c>
      <c r="K24" s="35" t="s">
        <v>28</v>
      </c>
      <c r="L24" s="158">
        <f t="shared" si="11"/>
        <v>3467.2000000000003</v>
      </c>
      <c r="M24" s="27"/>
      <c r="N24" s="34">
        <f t="shared" si="12"/>
        <v>6181.0666666666657</v>
      </c>
      <c r="O24" s="35" t="s">
        <v>28</v>
      </c>
      <c r="P24" s="27">
        <f t="shared" si="13"/>
        <v>6846.666666666667</v>
      </c>
      <c r="Q24" s="35" t="s">
        <v>28</v>
      </c>
      <c r="R24" s="158">
        <f t="shared" si="14"/>
        <v>7512.2666666666673</v>
      </c>
      <c r="T24" s="34">
        <f t="shared" si="18"/>
        <v>74172.799999999988</v>
      </c>
      <c r="U24" s="35" t="s">
        <v>28</v>
      </c>
      <c r="V24" s="27">
        <f t="shared" si="19"/>
        <v>82160</v>
      </c>
      <c r="W24" s="35" t="s">
        <v>28</v>
      </c>
      <c r="X24" s="158">
        <f t="shared" si="20"/>
        <v>90147.200000000012</v>
      </c>
    </row>
    <row r="25" spans="1:24" x14ac:dyDescent="0.25">
      <c r="A25" s="28" t="s">
        <v>13</v>
      </c>
      <c r="B25" s="39">
        <v>26.92</v>
      </c>
      <c r="C25" s="40" t="s">
        <v>28</v>
      </c>
      <c r="D25" s="41">
        <v>29.82</v>
      </c>
      <c r="E25" s="40" t="s">
        <v>28</v>
      </c>
      <c r="F25" s="145">
        <v>32.72</v>
      </c>
      <c r="H25" s="34">
        <f t="shared" si="0"/>
        <v>2153.6000000000004</v>
      </c>
      <c r="I25" s="3" t="s">
        <v>28</v>
      </c>
      <c r="J25" s="27">
        <f t="shared" si="10"/>
        <v>2385.6</v>
      </c>
      <c r="K25" s="35" t="s">
        <v>28</v>
      </c>
      <c r="L25" s="158">
        <f t="shared" si="11"/>
        <v>2617.6</v>
      </c>
      <c r="M25" s="27"/>
      <c r="N25" s="34">
        <f t="shared" si="12"/>
        <v>4666.1333333333341</v>
      </c>
      <c r="O25" s="35" t="s">
        <v>28</v>
      </c>
      <c r="P25" s="27">
        <f t="shared" si="13"/>
        <v>5168.8</v>
      </c>
      <c r="Q25" s="35" t="s">
        <v>28</v>
      </c>
      <c r="R25" s="158">
        <f t="shared" si="14"/>
        <v>5671.4666666666662</v>
      </c>
      <c r="T25" s="34">
        <f t="shared" si="18"/>
        <v>55993.600000000006</v>
      </c>
      <c r="U25" s="35" t="s">
        <v>28</v>
      </c>
      <c r="V25" s="27">
        <f t="shared" si="19"/>
        <v>62025.599999999999</v>
      </c>
      <c r="W25" s="35" t="s">
        <v>28</v>
      </c>
      <c r="X25" s="158">
        <f t="shared" si="20"/>
        <v>68057.599999999991</v>
      </c>
    </row>
    <row r="26" spans="1:24" x14ac:dyDescent="0.25">
      <c r="A26" s="28" t="s">
        <v>95</v>
      </c>
      <c r="B26" s="39">
        <v>33.340000000000003</v>
      </c>
      <c r="C26" s="40" t="s">
        <v>28</v>
      </c>
      <c r="D26" s="41">
        <v>36.93</v>
      </c>
      <c r="E26" s="40" t="s">
        <v>28</v>
      </c>
      <c r="F26" s="145">
        <v>40.520000000000003</v>
      </c>
      <c r="H26" s="34">
        <f t="shared" si="0"/>
        <v>2667.2000000000003</v>
      </c>
      <c r="I26" s="3" t="s">
        <v>28</v>
      </c>
      <c r="J26" s="27">
        <f t="shared" si="10"/>
        <v>2954.4</v>
      </c>
      <c r="K26" s="35" t="s">
        <v>28</v>
      </c>
      <c r="L26" s="158">
        <f t="shared" si="11"/>
        <v>3241.6000000000004</v>
      </c>
      <c r="M26" s="27"/>
      <c r="N26" s="34">
        <f t="shared" si="12"/>
        <v>5778.9333333333343</v>
      </c>
      <c r="O26" s="35" t="s">
        <v>28</v>
      </c>
      <c r="P26" s="27">
        <f t="shared" si="13"/>
        <v>6401.2000000000007</v>
      </c>
      <c r="Q26" s="35" t="s">
        <v>28</v>
      </c>
      <c r="R26" s="158">
        <f t="shared" si="14"/>
        <v>7023.4666666666672</v>
      </c>
      <c r="T26" s="34">
        <f t="shared" si="18"/>
        <v>69347.200000000012</v>
      </c>
      <c r="U26" s="35" t="s">
        <v>28</v>
      </c>
      <c r="V26" s="27">
        <f t="shared" si="19"/>
        <v>76814.400000000009</v>
      </c>
      <c r="W26" s="35" t="s">
        <v>28</v>
      </c>
      <c r="X26" s="158">
        <f t="shared" si="20"/>
        <v>84281.600000000006</v>
      </c>
    </row>
    <row r="27" spans="1:24" x14ac:dyDescent="0.25">
      <c r="A27" s="28" t="s">
        <v>15</v>
      </c>
      <c r="B27" s="39">
        <v>33.340000000000003</v>
      </c>
      <c r="C27" s="40" t="s">
        <v>28</v>
      </c>
      <c r="D27" s="41">
        <v>36.93</v>
      </c>
      <c r="E27" s="40" t="s">
        <v>28</v>
      </c>
      <c r="F27" s="145">
        <v>40.520000000000003</v>
      </c>
      <c r="H27" s="34">
        <f t="shared" si="0"/>
        <v>2667.2000000000003</v>
      </c>
      <c r="I27" s="3" t="s">
        <v>28</v>
      </c>
      <c r="J27" s="27">
        <f t="shared" si="10"/>
        <v>2954.4</v>
      </c>
      <c r="K27" s="35" t="s">
        <v>28</v>
      </c>
      <c r="L27" s="158">
        <f t="shared" si="11"/>
        <v>3241.6000000000004</v>
      </c>
      <c r="M27" s="27"/>
      <c r="N27" s="34">
        <f t="shared" si="12"/>
        <v>5778.9333333333343</v>
      </c>
      <c r="O27" s="35" t="s">
        <v>28</v>
      </c>
      <c r="P27" s="27">
        <f t="shared" si="13"/>
        <v>6401.2000000000007</v>
      </c>
      <c r="Q27" s="35" t="s">
        <v>28</v>
      </c>
      <c r="R27" s="158">
        <f t="shared" si="14"/>
        <v>7023.4666666666672</v>
      </c>
      <c r="T27" s="34">
        <f t="shared" si="18"/>
        <v>69347.200000000012</v>
      </c>
      <c r="U27" s="35" t="s">
        <v>28</v>
      </c>
      <c r="V27" s="27">
        <f t="shared" si="19"/>
        <v>76814.400000000009</v>
      </c>
      <c r="W27" s="35" t="s">
        <v>28</v>
      </c>
      <c r="X27" s="158">
        <f t="shared" si="20"/>
        <v>84281.600000000006</v>
      </c>
    </row>
    <row r="28" spans="1:24" s="138" customFormat="1" x14ac:dyDescent="0.25">
      <c r="A28" s="132" t="s">
        <v>96</v>
      </c>
      <c r="B28" s="133">
        <v>35</v>
      </c>
      <c r="C28" s="134" t="s">
        <v>28</v>
      </c>
      <c r="D28" s="135">
        <v>38.78</v>
      </c>
      <c r="E28" s="134" t="s">
        <v>28</v>
      </c>
      <c r="F28" s="136">
        <v>42.55</v>
      </c>
      <c r="H28" s="139">
        <f t="shared" si="0"/>
        <v>2800</v>
      </c>
      <c r="I28" s="140" t="s">
        <v>28</v>
      </c>
      <c r="J28" s="141">
        <f t="shared" si="10"/>
        <v>3102.4</v>
      </c>
      <c r="K28" s="142" t="s">
        <v>28</v>
      </c>
      <c r="L28" s="162">
        <f t="shared" si="11"/>
        <v>3404</v>
      </c>
      <c r="M28" s="141"/>
      <c r="N28" s="139">
        <f t="shared" si="12"/>
        <v>6066.666666666667</v>
      </c>
      <c r="O28" s="142" t="s">
        <v>28</v>
      </c>
      <c r="P28" s="141">
        <f t="shared" si="13"/>
        <v>6721.8666666666677</v>
      </c>
      <c r="Q28" s="142" t="s">
        <v>28</v>
      </c>
      <c r="R28" s="162">
        <f t="shared" si="14"/>
        <v>7375.333333333333</v>
      </c>
      <c r="T28" s="139">
        <f t="shared" si="18"/>
        <v>72800</v>
      </c>
      <c r="U28" s="142" t="s">
        <v>28</v>
      </c>
      <c r="V28" s="141">
        <f t="shared" si="19"/>
        <v>80662.400000000009</v>
      </c>
      <c r="W28" s="142" t="s">
        <v>28</v>
      </c>
      <c r="X28" s="162">
        <f t="shared" si="20"/>
        <v>88504</v>
      </c>
    </row>
    <row r="29" spans="1:24" x14ac:dyDescent="0.25">
      <c r="A29" s="28" t="s">
        <v>17</v>
      </c>
      <c r="B29" s="39">
        <v>27.64</v>
      </c>
      <c r="C29" s="40" t="s">
        <v>28</v>
      </c>
      <c r="D29" s="41">
        <v>30.62</v>
      </c>
      <c r="E29" s="40" t="s">
        <v>28</v>
      </c>
      <c r="F29" s="145">
        <v>33.6</v>
      </c>
      <c r="H29" s="34">
        <f t="shared" si="0"/>
        <v>2211.1999999999998</v>
      </c>
      <c r="I29" s="3" t="s">
        <v>28</v>
      </c>
      <c r="J29" s="27">
        <f t="shared" si="10"/>
        <v>2449.6</v>
      </c>
      <c r="K29" s="35" t="s">
        <v>28</v>
      </c>
      <c r="L29" s="158">
        <f t="shared" si="11"/>
        <v>2688</v>
      </c>
      <c r="M29" s="27"/>
      <c r="N29" s="34">
        <f t="shared" si="12"/>
        <v>4790.9333333333334</v>
      </c>
      <c r="O29" s="35" t="s">
        <v>28</v>
      </c>
      <c r="P29" s="27">
        <f t="shared" si="13"/>
        <v>5307.4666666666662</v>
      </c>
      <c r="Q29" s="35" t="s">
        <v>28</v>
      </c>
      <c r="R29" s="158">
        <f t="shared" si="14"/>
        <v>5824</v>
      </c>
      <c r="T29" s="34">
        <f t="shared" si="18"/>
        <v>57491.199999999997</v>
      </c>
      <c r="U29" s="35" t="s">
        <v>28</v>
      </c>
      <c r="V29" s="27">
        <f t="shared" si="19"/>
        <v>63689.599999999999</v>
      </c>
      <c r="W29" s="35" t="s">
        <v>28</v>
      </c>
      <c r="X29" s="158">
        <f t="shared" si="20"/>
        <v>69888</v>
      </c>
    </row>
    <row r="30" spans="1:24" x14ac:dyDescent="0.25">
      <c r="A30" s="28" t="s">
        <v>18</v>
      </c>
      <c r="B30" s="39">
        <v>22.49</v>
      </c>
      <c r="C30" s="40" t="s">
        <v>28</v>
      </c>
      <c r="D30" s="41">
        <v>24.914999999999999</v>
      </c>
      <c r="E30" s="40" t="s">
        <v>28</v>
      </c>
      <c r="F30" s="145">
        <v>27.34</v>
      </c>
      <c r="H30" s="34">
        <f t="shared" si="0"/>
        <v>1799.1999999999998</v>
      </c>
      <c r="I30" s="3" t="s">
        <v>28</v>
      </c>
      <c r="J30" s="27">
        <f t="shared" si="10"/>
        <v>1993.1999999999998</v>
      </c>
      <c r="K30" s="35" t="s">
        <v>28</v>
      </c>
      <c r="L30" s="158">
        <f t="shared" si="11"/>
        <v>2187.1999999999998</v>
      </c>
      <c r="M30" s="27"/>
      <c r="N30" s="34">
        <f t="shared" si="12"/>
        <v>3898.2666666666664</v>
      </c>
      <c r="O30" s="35" t="s">
        <v>28</v>
      </c>
      <c r="P30" s="27">
        <f t="shared" si="13"/>
        <v>4318.5999999999995</v>
      </c>
      <c r="Q30" s="35" t="s">
        <v>28</v>
      </c>
      <c r="R30" s="158">
        <f t="shared" si="14"/>
        <v>4738.9333333333334</v>
      </c>
      <c r="T30" s="34">
        <f t="shared" si="18"/>
        <v>46779.199999999997</v>
      </c>
      <c r="U30" s="35" t="s">
        <v>28</v>
      </c>
      <c r="V30" s="27">
        <f t="shared" si="19"/>
        <v>51823.199999999997</v>
      </c>
      <c r="W30" s="35" t="s">
        <v>28</v>
      </c>
      <c r="X30" s="158">
        <f t="shared" si="20"/>
        <v>56867.199999999997</v>
      </c>
    </row>
    <row r="31" spans="1:24" x14ac:dyDescent="0.25">
      <c r="A31" s="28" t="s">
        <v>19</v>
      </c>
      <c r="B31" s="39">
        <v>25.29</v>
      </c>
      <c r="C31" s="40" t="s">
        <v>28</v>
      </c>
      <c r="D31" s="41">
        <v>28.015000000000001</v>
      </c>
      <c r="E31" s="40" t="s">
        <v>28</v>
      </c>
      <c r="F31" s="145">
        <v>30.74</v>
      </c>
      <c r="H31" s="34">
        <f t="shared" si="0"/>
        <v>2023.1999999999998</v>
      </c>
      <c r="I31" s="3" t="s">
        <v>28</v>
      </c>
      <c r="J31" s="27">
        <f t="shared" si="10"/>
        <v>2241.1999999999998</v>
      </c>
      <c r="K31" s="35" t="s">
        <v>28</v>
      </c>
      <c r="L31" s="158">
        <f t="shared" si="11"/>
        <v>2459.1999999999998</v>
      </c>
      <c r="M31" s="27"/>
      <c r="N31" s="34">
        <f t="shared" si="12"/>
        <v>4383.5999999999995</v>
      </c>
      <c r="O31" s="35" t="s">
        <v>28</v>
      </c>
      <c r="P31" s="27">
        <f t="shared" si="13"/>
        <v>4855.9333333333334</v>
      </c>
      <c r="Q31" s="35" t="s">
        <v>28</v>
      </c>
      <c r="R31" s="158">
        <f t="shared" si="14"/>
        <v>5328.2666666666664</v>
      </c>
      <c r="T31" s="34">
        <f t="shared" si="18"/>
        <v>52603.199999999997</v>
      </c>
      <c r="U31" s="35" t="s">
        <v>28</v>
      </c>
      <c r="V31" s="27">
        <f t="shared" si="19"/>
        <v>58271.199999999997</v>
      </c>
      <c r="W31" s="35" t="s">
        <v>28</v>
      </c>
      <c r="X31" s="158">
        <f t="shared" si="20"/>
        <v>63939.199999999997</v>
      </c>
    </row>
    <row r="32" spans="1:24" x14ac:dyDescent="0.25">
      <c r="A32" s="28" t="s">
        <v>97</v>
      </c>
      <c r="B32" s="39">
        <v>25.29</v>
      </c>
      <c r="C32" s="40" t="s">
        <v>28</v>
      </c>
      <c r="D32" s="41">
        <v>28.015000000000001</v>
      </c>
      <c r="E32" s="40" t="s">
        <v>28</v>
      </c>
      <c r="F32" s="145">
        <v>30.74</v>
      </c>
      <c r="H32" s="34">
        <f t="shared" si="0"/>
        <v>2023.1999999999998</v>
      </c>
      <c r="I32" s="3" t="s">
        <v>28</v>
      </c>
      <c r="J32" s="27">
        <f t="shared" si="10"/>
        <v>2241.1999999999998</v>
      </c>
      <c r="K32" s="35" t="s">
        <v>28</v>
      </c>
      <c r="L32" s="158">
        <f t="shared" si="11"/>
        <v>2459.1999999999998</v>
      </c>
      <c r="M32" s="27"/>
      <c r="N32" s="34">
        <f t="shared" si="12"/>
        <v>4383.5999999999995</v>
      </c>
      <c r="O32" s="35" t="s">
        <v>28</v>
      </c>
      <c r="P32" s="27">
        <f t="shared" si="13"/>
        <v>4855.9333333333334</v>
      </c>
      <c r="Q32" s="35" t="s">
        <v>28</v>
      </c>
      <c r="R32" s="158">
        <f t="shared" si="14"/>
        <v>5328.2666666666664</v>
      </c>
      <c r="T32" s="34">
        <f t="shared" si="18"/>
        <v>52603.199999999997</v>
      </c>
      <c r="U32" s="35" t="s">
        <v>28</v>
      </c>
      <c r="V32" s="27">
        <f t="shared" si="19"/>
        <v>58271.199999999997</v>
      </c>
      <c r="W32" s="35" t="s">
        <v>28</v>
      </c>
      <c r="X32" s="158">
        <f t="shared" si="20"/>
        <v>63939.199999999997</v>
      </c>
    </row>
    <row r="33" spans="1:24" x14ac:dyDescent="0.25">
      <c r="A33" s="28" t="s">
        <v>21</v>
      </c>
      <c r="B33" s="39">
        <v>36.81</v>
      </c>
      <c r="C33" s="40" t="s">
        <v>28</v>
      </c>
      <c r="D33" s="41">
        <v>40.774999999999999</v>
      </c>
      <c r="E33" s="40" t="s">
        <v>28</v>
      </c>
      <c r="F33" s="145">
        <v>44.74</v>
      </c>
      <c r="H33" s="34">
        <f t="shared" si="0"/>
        <v>2944.8</v>
      </c>
      <c r="I33" s="3" t="s">
        <v>28</v>
      </c>
      <c r="J33" s="27">
        <f t="shared" si="10"/>
        <v>3262</v>
      </c>
      <c r="K33" s="35" t="s">
        <v>28</v>
      </c>
      <c r="L33" s="158">
        <f t="shared" si="11"/>
        <v>3579.2000000000003</v>
      </c>
      <c r="M33" s="27"/>
      <c r="N33" s="34">
        <f t="shared" si="12"/>
        <v>6380.4000000000005</v>
      </c>
      <c r="O33" s="35" t="s">
        <v>28</v>
      </c>
      <c r="P33" s="27">
        <f t="shared" si="13"/>
        <v>7067.666666666667</v>
      </c>
      <c r="Q33" s="35" t="s">
        <v>28</v>
      </c>
      <c r="R33" s="158">
        <f t="shared" si="14"/>
        <v>7754.9333333333343</v>
      </c>
      <c r="T33" s="34">
        <f t="shared" si="18"/>
        <v>76564.800000000003</v>
      </c>
      <c r="U33" s="35" t="s">
        <v>28</v>
      </c>
      <c r="V33" s="27">
        <f t="shared" si="19"/>
        <v>84812</v>
      </c>
      <c r="W33" s="35" t="s">
        <v>28</v>
      </c>
      <c r="X33" s="158">
        <f t="shared" si="20"/>
        <v>93059.200000000012</v>
      </c>
    </row>
    <row r="34" spans="1:24" x14ac:dyDescent="0.25">
      <c r="A34" s="28" t="s">
        <v>98</v>
      </c>
      <c r="B34" s="39">
        <v>40.229999999999997</v>
      </c>
      <c r="C34" s="40" t="s">
        <v>28</v>
      </c>
      <c r="D34" s="41">
        <v>44.564999999999998</v>
      </c>
      <c r="E34" s="40" t="s">
        <v>28</v>
      </c>
      <c r="F34" s="145">
        <v>48.9</v>
      </c>
      <c r="H34" s="34">
        <f t="shared" si="0"/>
        <v>3218.3999999999996</v>
      </c>
      <c r="I34" s="3" t="s">
        <v>28</v>
      </c>
      <c r="J34" s="27">
        <f t="shared" si="10"/>
        <v>3565.2</v>
      </c>
      <c r="K34" s="35" t="s">
        <v>28</v>
      </c>
      <c r="L34" s="158">
        <f t="shared" si="11"/>
        <v>3912</v>
      </c>
      <c r="M34" s="27"/>
      <c r="N34" s="34">
        <f t="shared" si="12"/>
        <v>6973.2</v>
      </c>
      <c r="O34" s="35" t="s">
        <v>28</v>
      </c>
      <c r="P34" s="27">
        <f t="shared" si="13"/>
        <v>7724.5999999999995</v>
      </c>
      <c r="Q34" s="35" t="s">
        <v>28</v>
      </c>
      <c r="R34" s="158">
        <f t="shared" si="14"/>
        <v>8476</v>
      </c>
      <c r="T34" s="34">
        <f t="shared" si="18"/>
        <v>83678.399999999994</v>
      </c>
      <c r="U34" s="35" t="s">
        <v>28</v>
      </c>
      <c r="V34" s="27">
        <f t="shared" si="19"/>
        <v>92695.2</v>
      </c>
      <c r="W34" s="35" t="s">
        <v>28</v>
      </c>
      <c r="X34" s="158">
        <f t="shared" si="20"/>
        <v>101712</v>
      </c>
    </row>
    <row r="35" spans="1:24" x14ac:dyDescent="0.25">
      <c r="A35" s="28" t="s">
        <v>99</v>
      </c>
      <c r="B35" s="39">
        <v>23.06</v>
      </c>
      <c r="C35" s="40"/>
      <c r="D35" s="41">
        <v>25.545000000000002</v>
      </c>
      <c r="E35" s="40"/>
      <c r="F35" s="145">
        <v>28.03</v>
      </c>
      <c r="H35" s="34">
        <f t="shared" si="0"/>
        <v>1844.8</v>
      </c>
      <c r="I35" s="3" t="s">
        <v>28</v>
      </c>
      <c r="J35" s="27">
        <f t="shared" si="10"/>
        <v>2043.6000000000001</v>
      </c>
      <c r="K35" s="35" t="s">
        <v>28</v>
      </c>
      <c r="L35" s="158">
        <f t="shared" si="11"/>
        <v>2242.4</v>
      </c>
      <c r="M35" s="27"/>
      <c r="N35" s="34">
        <f t="shared" si="12"/>
        <v>3997.0666666666662</v>
      </c>
      <c r="O35" s="35" t="s">
        <v>28</v>
      </c>
      <c r="P35" s="27">
        <f t="shared" si="13"/>
        <v>4427.8</v>
      </c>
      <c r="Q35" s="35" t="s">
        <v>28</v>
      </c>
      <c r="R35" s="158">
        <f t="shared" si="14"/>
        <v>4858.5333333333338</v>
      </c>
      <c r="T35" s="34">
        <f t="shared" si="18"/>
        <v>47964.799999999996</v>
      </c>
      <c r="U35" s="35" t="s">
        <v>28</v>
      </c>
      <c r="V35" s="27">
        <f t="shared" si="19"/>
        <v>53133.600000000006</v>
      </c>
      <c r="W35" s="35" t="s">
        <v>28</v>
      </c>
      <c r="X35" s="158">
        <f t="shared" si="20"/>
        <v>58302.400000000001</v>
      </c>
    </row>
    <row r="36" spans="1:24" x14ac:dyDescent="0.25">
      <c r="A36" s="28" t="s">
        <v>100</v>
      </c>
      <c r="B36" s="39">
        <v>40.229999999999997</v>
      </c>
      <c r="C36" s="40"/>
      <c r="D36" s="41">
        <v>44.564999999999998</v>
      </c>
      <c r="E36" s="40"/>
      <c r="F36" s="145">
        <v>48.9</v>
      </c>
      <c r="H36" s="34">
        <f t="shared" si="0"/>
        <v>3218.3999999999996</v>
      </c>
      <c r="I36" s="3" t="s">
        <v>28</v>
      </c>
      <c r="J36" s="27">
        <f t="shared" si="10"/>
        <v>3565.2</v>
      </c>
      <c r="K36" s="35" t="s">
        <v>28</v>
      </c>
      <c r="L36" s="158">
        <f t="shared" si="11"/>
        <v>3912</v>
      </c>
      <c r="M36" s="27"/>
      <c r="N36" s="34">
        <f t="shared" si="12"/>
        <v>6973.2</v>
      </c>
      <c r="O36" s="35" t="s">
        <v>28</v>
      </c>
      <c r="P36" s="27">
        <f t="shared" si="13"/>
        <v>7724.5999999999995</v>
      </c>
      <c r="Q36" s="35" t="s">
        <v>28</v>
      </c>
      <c r="R36" s="158">
        <f t="shared" si="14"/>
        <v>8476</v>
      </c>
      <c r="T36" s="34">
        <f t="shared" si="18"/>
        <v>83678.399999999994</v>
      </c>
      <c r="U36" s="35" t="s">
        <v>28</v>
      </c>
      <c r="V36" s="27">
        <f t="shared" si="19"/>
        <v>92695.2</v>
      </c>
      <c r="W36" s="35" t="s">
        <v>28</v>
      </c>
      <c r="X36" s="158">
        <f t="shared" si="20"/>
        <v>101712</v>
      </c>
    </row>
    <row r="37" spans="1:24" x14ac:dyDescent="0.25">
      <c r="A37" s="28" t="s">
        <v>101</v>
      </c>
      <c r="B37" s="39">
        <v>30.24</v>
      </c>
      <c r="C37" s="40"/>
      <c r="D37" s="41">
        <v>33.494999999999997</v>
      </c>
      <c r="E37" s="40"/>
      <c r="F37" s="145">
        <v>36.75</v>
      </c>
      <c r="H37" s="34">
        <f t="shared" si="0"/>
        <v>2419.1999999999998</v>
      </c>
      <c r="I37" s="3" t="s">
        <v>28</v>
      </c>
      <c r="J37" s="27">
        <f t="shared" si="10"/>
        <v>2679.6</v>
      </c>
      <c r="K37" s="35" t="s">
        <v>28</v>
      </c>
      <c r="L37" s="158">
        <f t="shared" si="11"/>
        <v>2940</v>
      </c>
      <c r="M37" s="27"/>
      <c r="N37" s="34">
        <f t="shared" si="12"/>
        <v>5241.5999999999995</v>
      </c>
      <c r="O37" s="35" t="s">
        <v>28</v>
      </c>
      <c r="P37" s="27">
        <f t="shared" si="13"/>
        <v>5805.7999999999993</v>
      </c>
      <c r="Q37" s="35" t="s">
        <v>28</v>
      </c>
      <c r="R37" s="158">
        <f t="shared" si="14"/>
        <v>6370</v>
      </c>
      <c r="T37" s="34">
        <f t="shared" si="18"/>
        <v>62899.199999999997</v>
      </c>
      <c r="U37" s="35" t="s">
        <v>28</v>
      </c>
      <c r="V37" s="27">
        <f t="shared" si="19"/>
        <v>69669.599999999991</v>
      </c>
      <c r="W37" s="35" t="s">
        <v>28</v>
      </c>
      <c r="X37" s="158">
        <f t="shared" si="20"/>
        <v>76440</v>
      </c>
    </row>
    <row r="38" spans="1:24" x14ac:dyDescent="0.25">
      <c r="A38" s="28" t="s">
        <v>102</v>
      </c>
      <c r="B38" s="39">
        <v>35.659999999999997</v>
      </c>
      <c r="C38" s="40"/>
      <c r="D38" s="41">
        <v>39.5</v>
      </c>
      <c r="E38" s="40"/>
      <c r="F38" s="145">
        <v>43.34</v>
      </c>
      <c r="H38" s="34">
        <f t="shared" si="0"/>
        <v>2852.7999999999997</v>
      </c>
      <c r="I38" s="3" t="s">
        <v>28</v>
      </c>
      <c r="J38" s="27">
        <f t="shared" si="10"/>
        <v>3160</v>
      </c>
      <c r="K38" s="35" t="s">
        <v>28</v>
      </c>
      <c r="L38" s="158">
        <f t="shared" si="11"/>
        <v>3467.2000000000003</v>
      </c>
      <c r="M38" s="27"/>
      <c r="N38" s="34">
        <f t="shared" si="12"/>
        <v>6181.0666666666657</v>
      </c>
      <c r="O38" s="35" t="s">
        <v>28</v>
      </c>
      <c r="P38" s="27">
        <f t="shared" si="13"/>
        <v>6846.666666666667</v>
      </c>
      <c r="Q38" s="35" t="s">
        <v>28</v>
      </c>
      <c r="R38" s="158">
        <f t="shared" si="14"/>
        <v>7512.2666666666673</v>
      </c>
      <c r="T38" s="34">
        <f t="shared" si="18"/>
        <v>74172.799999999988</v>
      </c>
      <c r="U38" s="35" t="s">
        <v>28</v>
      </c>
      <c r="V38" s="27">
        <f t="shared" si="19"/>
        <v>82160</v>
      </c>
      <c r="W38" s="35" t="s">
        <v>28</v>
      </c>
      <c r="X38" s="158">
        <f t="shared" si="20"/>
        <v>90147.200000000012</v>
      </c>
    </row>
    <row r="39" spans="1:24" ht="14.1" customHeight="1" x14ac:dyDescent="0.25">
      <c r="A39" s="43"/>
      <c r="B39" s="44"/>
      <c r="C39" s="45"/>
      <c r="D39" s="45"/>
      <c r="E39" s="46"/>
      <c r="F39" s="159"/>
      <c r="H39" s="47"/>
      <c r="I39" s="46"/>
      <c r="J39" s="48"/>
      <c r="K39" s="49"/>
      <c r="L39" s="160"/>
      <c r="M39" s="27"/>
      <c r="N39" s="47"/>
      <c r="O39" s="49"/>
      <c r="P39" s="48"/>
      <c r="Q39" s="49"/>
      <c r="R39" s="160"/>
      <c r="T39" s="47"/>
      <c r="U39" s="49"/>
      <c r="V39" s="48"/>
      <c r="W39" s="49"/>
      <c r="X39" s="160"/>
    </row>
    <row r="40" spans="1:24" ht="15" customHeight="1" x14ac:dyDescent="0.25">
      <c r="A40" s="144" t="s">
        <v>196</v>
      </c>
      <c r="B40" s="39"/>
      <c r="C40" s="40"/>
      <c r="D40" s="41"/>
      <c r="E40" s="40"/>
      <c r="F40" s="145"/>
      <c r="H40" s="34"/>
      <c r="I40" s="27"/>
      <c r="J40" s="27"/>
      <c r="K40" s="27"/>
      <c r="L40" s="158"/>
      <c r="N40" s="34"/>
      <c r="O40" s="27"/>
      <c r="P40" s="27"/>
      <c r="Q40" s="27"/>
      <c r="R40" s="158"/>
      <c r="T40" s="34"/>
      <c r="U40" s="27"/>
      <c r="V40" s="27"/>
      <c r="W40" s="27"/>
      <c r="X40" s="158"/>
    </row>
    <row r="41" spans="1:24" x14ac:dyDescent="0.25">
      <c r="A41" s="114" t="s">
        <v>91</v>
      </c>
      <c r="B41" s="39">
        <v>16.059999999999999</v>
      </c>
      <c r="C41" s="40" t="s">
        <v>28</v>
      </c>
      <c r="D41" s="41">
        <v>17.79</v>
      </c>
      <c r="E41" s="40" t="s">
        <v>28</v>
      </c>
      <c r="F41" s="145">
        <v>19.510000000000002</v>
      </c>
      <c r="H41" s="34">
        <f t="shared" ref="H41:H63" si="21">B41*80</f>
        <v>1284.8</v>
      </c>
      <c r="I41" s="35" t="s">
        <v>28</v>
      </c>
      <c r="J41" s="27">
        <f t="shared" ref="J41:J63" si="22">D41*80</f>
        <v>1423.1999999999998</v>
      </c>
      <c r="K41" s="35" t="s">
        <v>28</v>
      </c>
      <c r="L41" s="158">
        <f t="shared" ref="L41:L63" si="23">F41*80</f>
        <v>1560.8000000000002</v>
      </c>
      <c r="N41" s="34">
        <f t="shared" ref="N41:N63" si="24">(H41*26)/12</f>
        <v>2783.7333333333331</v>
      </c>
      <c r="O41" s="35" t="s">
        <v>28</v>
      </c>
      <c r="P41" s="27">
        <f t="shared" ref="P41:P63" si="25">(J41*26)/12</f>
        <v>3083.6</v>
      </c>
      <c r="Q41" s="35" t="s">
        <v>28</v>
      </c>
      <c r="R41" s="158">
        <f t="shared" ref="R41:R63" si="26">(L41*26)/12</f>
        <v>3381.7333333333336</v>
      </c>
      <c r="T41" s="34">
        <f t="shared" ref="T41:T63" si="27">H41*26</f>
        <v>33404.799999999996</v>
      </c>
      <c r="U41" s="35" t="s">
        <v>28</v>
      </c>
      <c r="V41" s="27">
        <f t="shared" ref="V41:V63" si="28">J41*26</f>
        <v>37003.199999999997</v>
      </c>
      <c r="W41" s="35" t="s">
        <v>28</v>
      </c>
      <c r="X41" s="158">
        <f t="shared" ref="X41:X63" si="29">L41*26</f>
        <v>40580.800000000003</v>
      </c>
    </row>
    <row r="42" spans="1:24" x14ac:dyDescent="0.25">
      <c r="A42" s="28" t="s">
        <v>92</v>
      </c>
      <c r="B42" s="39">
        <v>23.81</v>
      </c>
      <c r="C42" s="30" t="s">
        <v>28</v>
      </c>
      <c r="D42" s="41">
        <v>26.38</v>
      </c>
      <c r="E42" s="30" t="s">
        <v>28</v>
      </c>
      <c r="F42" s="145">
        <v>28.94</v>
      </c>
      <c r="H42" s="34">
        <f t="shared" si="21"/>
        <v>1904.8</v>
      </c>
      <c r="I42" s="3" t="s">
        <v>28</v>
      </c>
      <c r="J42" s="27">
        <f t="shared" si="22"/>
        <v>2110.4</v>
      </c>
      <c r="K42" s="35" t="s">
        <v>28</v>
      </c>
      <c r="L42" s="158">
        <f t="shared" si="23"/>
        <v>2315.2000000000003</v>
      </c>
      <c r="M42" s="27"/>
      <c r="N42" s="34">
        <f t="shared" si="24"/>
        <v>4127.0666666666666</v>
      </c>
      <c r="O42" s="35" t="s">
        <v>28</v>
      </c>
      <c r="P42" s="27">
        <f t="shared" si="25"/>
        <v>4572.5333333333338</v>
      </c>
      <c r="Q42" s="35" t="s">
        <v>28</v>
      </c>
      <c r="R42" s="158">
        <f t="shared" si="26"/>
        <v>5016.2666666666673</v>
      </c>
      <c r="T42" s="34">
        <f t="shared" si="27"/>
        <v>49524.799999999996</v>
      </c>
      <c r="U42" s="35" t="s">
        <v>28</v>
      </c>
      <c r="V42" s="27">
        <f t="shared" si="28"/>
        <v>54870.400000000001</v>
      </c>
      <c r="W42" s="35" t="s">
        <v>28</v>
      </c>
      <c r="X42" s="158">
        <f t="shared" si="29"/>
        <v>60195.200000000004</v>
      </c>
    </row>
    <row r="43" spans="1:24" x14ac:dyDescent="0.25">
      <c r="A43" s="28" t="s">
        <v>93</v>
      </c>
      <c r="B43" s="39">
        <v>27.57</v>
      </c>
      <c r="C43" s="40" t="s">
        <v>28</v>
      </c>
      <c r="D43" s="41">
        <v>30.54</v>
      </c>
      <c r="E43" s="40" t="s">
        <v>28</v>
      </c>
      <c r="F43" s="145">
        <v>33.51</v>
      </c>
      <c r="H43" s="34">
        <f t="shared" si="21"/>
        <v>2205.6</v>
      </c>
      <c r="I43" s="3" t="s">
        <v>28</v>
      </c>
      <c r="J43" s="27">
        <f t="shared" si="22"/>
        <v>2443.1999999999998</v>
      </c>
      <c r="K43" s="35" t="s">
        <v>28</v>
      </c>
      <c r="L43" s="158">
        <f t="shared" si="23"/>
        <v>2680.7999999999997</v>
      </c>
      <c r="M43" s="27"/>
      <c r="N43" s="34">
        <f t="shared" si="24"/>
        <v>4778.8</v>
      </c>
      <c r="O43" s="35" t="s">
        <v>28</v>
      </c>
      <c r="P43" s="27">
        <f t="shared" si="25"/>
        <v>5293.5999999999995</v>
      </c>
      <c r="Q43" s="35" t="s">
        <v>28</v>
      </c>
      <c r="R43" s="158">
        <f t="shared" si="26"/>
        <v>5808.3999999999987</v>
      </c>
      <c r="T43" s="34">
        <f t="shared" si="27"/>
        <v>57345.599999999999</v>
      </c>
      <c r="U43" s="35" t="s">
        <v>28</v>
      </c>
      <c r="V43" s="27">
        <f t="shared" si="28"/>
        <v>63523.199999999997</v>
      </c>
      <c r="W43" s="35" t="s">
        <v>28</v>
      </c>
      <c r="X43" s="158">
        <f t="shared" si="29"/>
        <v>69700.799999999988</v>
      </c>
    </row>
    <row r="44" spans="1:24" x14ac:dyDescent="0.25">
      <c r="A44" s="28" t="s">
        <v>70</v>
      </c>
      <c r="B44" s="39">
        <v>15.35</v>
      </c>
      <c r="C44" s="40" t="s">
        <v>28</v>
      </c>
      <c r="D44" s="41">
        <v>17.010000000000002</v>
      </c>
      <c r="E44" s="40" t="s">
        <v>28</v>
      </c>
      <c r="F44" s="145">
        <v>18.66</v>
      </c>
      <c r="H44" s="34">
        <f t="shared" si="21"/>
        <v>1228</v>
      </c>
      <c r="I44" s="3" t="s">
        <v>28</v>
      </c>
      <c r="J44" s="27">
        <f t="shared" si="22"/>
        <v>1360.8000000000002</v>
      </c>
      <c r="K44" s="35" t="s">
        <v>28</v>
      </c>
      <c r="L44" s="158">
        <f t="shared" si="23"/>
        <v>1492.8</v>
      </c>
      <c r="M44" s="27"/>
      <c r="N44" s="34">
        <f t="shared" si="24"/>
        <v>2660.6666666666665</v>
      </c>
      <c r="O44" s="35" t="s">
        <v>28</v>
      </c>
      <c r="P44" s="27">
        <f t="shared" si="25"/>
        <v>2948.4</v>
      </c>
      <c r="Q44" s="35" t="s">
        <v>28</v>
      </c>
      <c r="R44" s="158">
        <f t="shared" si="26"/>
        <v>3234.3999999999996</v>
      </c>
      <c r="T44" s="34">
        <f t="shared" si="27"/>
        <v>31928</v>
      </c>
      <c r="U44" s="35" t="s">
        <v>28</v>
      </c>
      <c r="V44" s="27">
        <f t="shared" si="28"/>
        <v>35380.800000000003</v>
      </c>
      <c r="W44" s="35" t="s">
        <v>28</v>
      </c>
      <c r="X44" s="158">
        <f t="shared" si="29"/>
        <v>38812.799999999996</v>
      </c>
    </row>
    <row r="45" spans="1:24" x14ac:dyDescent="0.25">
      <c r="A45" s="28" t="s">
        <v>71</v>
      </c>
      <c r="B45" s="39">
        <v>17.03</v>
      </c>
      <c r="C45" s="40" t="s">
        <v>28</v>
      </c>
      <c r="D45" s="41">
        <v>17.87</v>
      </c>
      <c r="E45" s="40" t="s">
        <v>28</v>
      </c>
      <c r="F45" s="145">
        <v>20.7</v>
      </c>
      <c r="H45" s="34">
        <f t="shared" si="21"/>
        <v>1362.4</v>
      </c>
      <c r="I45" s="3" t="s">
        <v>28</v>
      </c>
      <c r="J45" s="27">
        <f t="shared" si="22"/>
        <v>1429.6000000000001</v>
      </c>
      <c r="K45" s="35" t="s">
        <v>28</v>
      </c>
      <c r="L45" s="158">
        <f t="shared" si="23"/>
        <v>1656</v>
      </c>
      <c r="M45" s="27"/>
      <c r="N45" s="34">
        <f t="shared" si="24"/>
        <v>2951.8666666666668</v>
      </c>
      <c r="O45" s="35" t="s">
        <v>28</v>
      </c>
      <c r="P45" s="27">
        <f t="shared" si="25"/>
        <v>3097.4666666666672</v>
      </c>
      <c r="Q45" s="35" t="s">
        <v>28</v>
      </c>
      <c r="R45" s="158">
        <f t="shared" si="26"/>
        <v>3588</v>
      </c>
      <c r="T45" s="34">
        <f t="shared" si="27"/>
        <v>35422.400000000001</v>
      </c>
      <c r="U45" s="35" t="s">
        <v>28</v>
      </c>
      <c r="V45" s="27">
        <f t="shared" si="28"/>
        <v>37169.600000000006</v>
      </c>
      <c r="W45" s="35" t="s">
        <v>28</v>
      </c>
      <c r="X45" s="158">
        <f t="shared" si="29"/>
        <v>43056</v>
      </c>
    </row>
    <row r="46" spans="1:24" x14ac:dyDescent="0.25">
      <c r="A46" s="28" t="s">
        <v>9</v>
      </c>
      <c r="B46" s="39">
        <v>21.79</v>
      </c>
      <c r="C46" s="40" t="s">
        <v>28</v>
      </c>
      <c r="D46" s="41">
        <v>24.2</v>
      </c>
      <c r="E46" s="40" t="s">
        <v>28</v>
      </c>
      <c r="F46" s="145">
        <v>26.6</v>
      </c>
      <c r="H46" s="34">
        <f t="shared" si="21"/>
        <v>1743.1999999999998</v>
      </c>
      <c r="I46" s="3" t="s">
        <v>28</v>
      </c>
      <c r="J46" s="27">
        <f t="shared" si="22"/>
        <v>1936</v>
      </c>
      <c r="K46" s="35" t="s">
        <v>28</v>
      </c>
      <c r="L46" s="158">
        <f t="shared" si="23"/>
        <v>2128</v>
      </c>
      <c r="M46" s="27"/>
      <c r="N46" s="34">
        <f t="shared" si="24"/>
        <v>3776.9333333333329</v>
      </c>
      <c r="O46" s="35" t="s">
        <v>28</v>
      </c>
      <c r="P46" s="27">
        <f t="shared" si="25"/>
        <v>4194.666666666667</v>
      </c>
      <c r="Q46" s="35" t="s">
        <v>28</v>
      </c>
      <c r="R46" s="158">
        <f t="shared" si="26"/>
        <v>4610.666666666667</v>
      </c>
      <c r="T46" s="34">
        <f t="shared" si="27"/>
        <v>45323.199999999997</v>
      </c>
      <c r="U46" s="35" t="s">
        <v>28</v>
      </c>
      <c r="V46" s="27">
        <f t="shared" si="28"/>
        <v>50336</v>
      </c>
      <c r="W46" s="35" t="s">
        <v>28</v>
      </c>
      <c r="X46" s="158">
        <f t="shared" si="29"/>
        <v>55328</v>
      </c>
    </row>
    <row r="47" spans="1:24" x14ac:dyDescent="0.25">
      <c r="A47" s="28" t="s">
        <v>11</v>
      </c>
      <c r="B47" s="39">
        <v>29.14</v>
      </c>
      <c r="C47" s="40" t="s">
        <v>28</v>
      </c>
      <c r="D47" s="41">
        <v>32.28</v>
      </c>
      <c r="E47" s="40" t="s">
        <v>28</v>
      </c>
      <c r="F47" s="145">
        <v>35.409999999999997</v>
      </c>
      <c r="H47" s="34">
        <f t="shared" si="21"/>
        <v>2331.1999999999998</v>
      </c>
      <c r="I47" s="3" t="s">
        <v>28</v>
      </c>
      <c r="J47" s="27">
        <f t="shared" si="22"/>
        <v>2582.4</v>
      </c>
      <c r="K47" s="35" t="s">
        <v>28</v>
      </c>
      <c r="L47" s="158">
        <f t="shared" si="23"/>
        <v>2832.7999999999997</v>
      </c>
      <c r="M47" s="27"/>
      <c r="N47" s="34">
        <f t="shared" si="24"/>
        <v>5050.9333333333334</v>
      </c>
      <c r="O47" s="35" t="s">
        <v>28</v>
      </c>
      <c r="P47" s="27">
        <f t="shared" si="25"/>
        <v>5595.2000000000007</v>
      </c>
      <c r="Q47" s="35" t="s">
        <v>28</v>
      </c>
      <c r="R47" s="158">
        <f t="shared" si="26"/>
        <v>6137.7333333333327</v>
      </c>
      <c r="T47" s="34">
        <f t="shared" si="27"/>
        <v>60611.199999999997</v>
      </c>
      <c r="U47" s="35" t="s">
        <v>28</v>
      </c>
      <c r="V47" s="27">
        <f t="shared" si="28"/>
        <v>67142.400000000009</v>
      </c>
      <c r="W47" s="35" t="s">
        <v>28</v>
      </c>
      <c r="X47" s="158">
        <f t="shared" si="29"/>
        <v>73652.799999999988</v>
      </c>
    </row>
    <row r="48" spans="1:24" x14ac:dyDescent="0.25">
      <c r="A48" s="28" t="s">
        <v>94</v>
      </c>
      <c r="B48" s="39">
        <v>31.27</v>
      </c>
      <c r="C48" s="40" t="s">
        <v>28</v>
      </c>
      <c r="D48" s="41">
        <v>34.64</v>
      </c>
      <c r="E48" s="40" t="s">
        <v>28</v>
      </c>
      <c r="F48" s="145">
        <v>38.01</v>
      </c>
      <c r="H48" s="34">
        <f t="shared" si="21"/>
        <v>2501.6</v>
      </c>
      <c r="I48" s="3" t="s">
        <v>28</v>
      </c>
      <c r="J48" s="27">
        <f t="shared" si="22"/>
        <v>2771.2</v>
      </c>
      <c r="K48" s="35" t="s">
        <v>28</v>
      </c>
      <c r="L48" s="158">
        <f t="shared" si="23"/>
        <v>3040.7999999999997</v>
      </c>
      <c r="M48" s="27"/>
      <c r="N48" s="34">
        <f t="shared" si="24"/>
        <v>5420.1333333333332</v>
      </c>
      <c r="O48" s="35" t="s">
        <v>28</v>
      </c>
      <c r="P48" s="27">
        <f t="shared" si="25"/>
        <v>6004.2666666666664</v>
      </c>
      <c r="Q48" s="35" t="s">
        <v>28</v>
      </c>
      <c r="R48" s="158">
        <f t="shared" si="26"/>
        <v>6588.3999999999987</v>
      </c>
      <c r="T48" s="34">
        <f t="shared" si="27"/>
        <v>65041.599999999999</v>
      </c>
      <c r="U48" s="35" t="s">
        <v>28</v>
      </c>
      <c r="V48" s="27">
        <f t="shared" si="28"/>
        <v>72051.199999999997</v>
      </c>
      <c r="W48" s="35" t="s">
        <v>28</v>
      </c>
      <c r="X48" s="158">
        <f t="shared" si="29"/>
        <v>79060.799999999988</v>
      </c>
    </row>
    <row r="49" spans="1:24" x14ac:dyDescent="0.25">
      <c r="A49" s="28" t="s">
        <v>12</v>
      </c>
      <c r="B49" s="39">
        <v>34.950000000000003</v>
      </c>
      <c r="C49" s="40" t="s">
        <v>28</v>
      </c>
      <c r="D49" s="41">
        <v>38.72</v>
      </c>
      <c r="E49" s="40" t="s">
        <v>28</v>
      </c>
      <c r="F49" s="145">
        <v>42.48</v>
      </c>
      <c r="H49" s="34">
        <f t="shared" si="21"/>
        <v>2796</v>
      </c>
      <c r="I49" s="3" t="s">
        <v>28</v>
      </c>
      <c r="J49" s="27">
        <f t="shared" si="22"/>
        <v>3097.6</v>
      </c>
      <c r="K49" s="35" t="s">
        <v>28</v>
      </c>
      <c r="L49" s="158">
        <f t="shared" si="23"/>
        <v>3398.3999999999996</v>
      </c>
      <c r="M49" s="27"/>
      <c r="N49" s="34">
        <f t="shared" si="24"/>
        <v>6058</v>
      </c>
      <c r="O49" s="35" t="s">
        <v>28</v>
      </c>
      <c r="P49" s="27">
        <f t="shared" si="25"/>
        <v>6711.4666666666662</v>
      </c>
      <c r="Q49" s="35" t="s">
        <v>28</v>
      </c>
      <c r="R49" s="158">
        <f t="shared" si="26"/>
        <v>7363.2</v>
      </c>
      <c r="T49" s="34">
        <f t="shared" si="27"/>
        <v>72696</v>
      </c>
      <c r="U49" s="35" t="s">
        <v>28</v>
      </c>
      <c r="V49" s="27">
        <f t="shared" si="28"/>
        <v>80537.599999999991</v>
      </c>
      <c r="W49" s="35" t="s">
        <v>28</v>
      </c>
      <c r="X49" s="158">
        <f t="shared" si="29"/>
        <v>88358.399999999994</v>
      </c>
    </row>
    <row r="50" spans="1:24" x14ac:dyDescent="0.25">
      <c r="A50" s="28" t="s">
        <v>13</v>
      </c>
      <c r="B50" s="39">
        <v>26.39</v>
      </c>
      <c r="C50" s="40" t="s">
        <v>28</v>
      </c>
      <c r="D50" s="41">
        <v>29.23</v>
      </c>
      <c r="E50" s="40" t="s">
        <v>28</v>
      </c>
      <c r="F50" s="145">
        <v>32.07</v>
      </c>
      <c r="H50" s="34">
        <f t="shared" si="21"/>
        <v>2111.1999999999998</v>
      </c>
      <c r="I50" s="3" t="s">
        <v>28</v>
      </c>
      <c r="J50" s="27">
        <f t="shared" si="22"/>
        <v>2338.4</v>
      </c>
      <c r="K50" s="35" t="s">
        <v>28</v>
      </c>
      <c r="L50" s="158">
        <f t="shared" si="23"/>
        <v>2565.6</v>
      </c>
      <c r="M50" s="27"/>
      <c r="N50" s="34">
        <f t="shared" si="24"/>
        <v>4574.2666666666664</v>
      </c>
      <c r="O50" s="35" t="s">
        <v>28</v>
      </c>
      <c r="P50" s="27">
        <f t="shared" si="25"/>
        <v>5066.5333333333338</v>
      </c>
      <c r="Q50" s="35" t="s">
        <v>28</v>
      </c>
      <c r="R50" s="158">
        <f t="shared" si="26"/>
        <v>5558.7999999999993</v>
      </c>
      <c r="T50" s="34">
        <f t="shared" si="27"/>
        <v>54891.199999999997</v>
      </c>
      <c r="U50" s="35" t="s">
        <v>28</v>
      </c>
      <c r="V50" s="27">
        <f t="shared" si="28"/>
        <v>60798.400000000001</v>
      </c>
      <c r="W50" s="35" t="s">
        <v>28</v>
      </c>
      <c r="X50" s="158">
        <f t="shared" si="29"/>
        <v>66705.599999999991</v>
      </c>
    </row>
    <row r="51" spans="1:24" x14ac:dyDescent="0.25">
      <c r="A51" s="28" t="s">
        <v>95</v>
      </c>
      <c r="B51" s="39">
        <v>32.68</v>
      </c>
      <c r="C51" s="40" t="s">
        <v>28</v>
      </c>
      <c r="D51" s="41">
        <v>36.200000000000003</v>
      </c>
      <c r="E51" s="40" t="s">
        <v>28</v>
      </c>
      <c r="F51" s="145">
        <v>39.71</v>
      </c>
      <c r="H51" s="34">
        <f t="shared" si="21"/>
        <v>2614.4</v>
      </c>
      <c r="I51" s="3" t="s">
        <v>28</v>
      </c>
      <c r="J51" s="27">
        <f t="shared" si="22"/>
        <v>2896</v>
      </c>
      <c r="K51" s="35" t="s">
        <v>28</v>
      </c>
      <c r="L51" s="158">
        <f t="shared" si="23"/>
        <v>3176.8</v>
      </c>
      <c r="M51" s="27"/>
      <c r="N51" s="34">
        <f t="shared" si="24"/>
        <v>5664.5333333333338</v>
      </c>
      <c r="O51" s="35" t="s">
        <v>28</v>
      </c>
      <c r="P51" s="27">
        <f t="shared" si="25"/>
        <v>6274.666666666667</v>
      </c>
      <c r="Q51" s="35" t="s">
        <v>28</v>
      </c>
      <c r="R51" s="158">
        <f t="shared" si="26"/>
        <v>6883.0666666666666</v>
      </c>
      <c r="T51" s="34">
        <f t="shared" si="27"/>
        <v>67974.400000000009</v>
      </c>
      <c r="U51" s="35" t="s">
        <v>28</v>
      </c>
      <c r="V51" s="27">
        <f t="shared" si="28"/>
        <v>75296</v>
      </c>
      <c r="W51" s="35" t="s">
        <v>28</v>
      </c>
      <c r="X51" s="158">
        <f t="shared" si="29"/>
        <v>82596.800000000003</v>
      </c>
    </row>
    <row r="52" spans="1:24" x14ac:dyDescent="0.25">
      <c r="A52" s="28" t="s">
        <v>15</v>
      </c>
      <c r="B52" s="39">
        <v>32.68</v>
      </c>
      <c r="C52" s="40" t="s">
        <v>28</v>
      </c>
      <c r="D52" s="41">
        <v>36.200000000000003</v>
      </c>
      <c r="E52" s="40" t="s">
        <v>28</v>
      </c>
      <c r="F52" s="145">
        <v>39.71</v>
      </c>
      <c r="H52" s="34">
        <f t="shared" si="21"/>
        <v>2614.4</v>
      </c>
      <c r="I52" s="3" t="s">
        <v>28</v>
      </c>
      <c r="J52" s="27">
        <f t="shared" si="22"/>
        <v>2896</v>
      </c>
      <c r="K52" s="35" t="s">
        <v>28</v>
      </c>
      <c r="L52" s="158">
        <f t="shared" si="23"/>
        <v>3176.8</v>
      </c>
      <c r="M52" s="27"/>
      <c r="N52" s="34">
        <f t="shared" si="24"/>
        <v>5664.5333333333338</v>
      </c>
      <c r="O52" s="35" t="s">
        <v>28</v>
      </c>
      <c r="P52" s="27">
        <f t="shared" si="25"/>
        <v>6274.666666666667</v>
      </c>
      <c r="Q52" s="35" t="s">
        <v>28</v>
      </c>
      <c r="R52" s="158">
        <f t="shared" si="26"/>
        <v>6883.0666666666666</v>
      </c>
      <c r="T52" s="34">
        <f t="shared" si="27"/>
        <v>67974.400000000009</v>
      </c>
      <c r="U52" s="35" t="s">
        <v>28</v>
      </c>
      <c r="V52" s="27">
        <f t="shared" si="28"/>
        <v>75296</v>
      </c>
      <c r="W52" s="35" t="s">
        <v>28</v>
      </c>
      <c r="X52" s="158">
        <f t="shared" si="29"/>
        <v>82596.800000000003</v>
      </c>
    </row>
    <row r="53" spans="1:24" s="138" customFormat="1" x14ac:dyDescent="0.25">
      <c r="A53" s="132" t="s">
        <v>96</v>
      </c>
      <c r="B53" s="133">
        <v>34.299999999999997</v>
      </c>
      <c r="C53" s="134" t="s">
        <v>28</v>
      </c>
      <c r="D53" s="135">
        <v>38</v>
      </c>
      <c r="E53" s="134" t="s">
        <v>28</v>
      </c>
      <c r="F53" s="136">
        <v>41.7</v>
      </c>
      <c r="H53" s="139">
        <f t="shared" si="21"/>
        <v>2744</v>
      </c>
      <c r="I53" s="140" t="s">
        <v>28</v>
      </c>
      <c r="J53" s="141">
        <f t="shared" si="22"/>
        <v>3040</v>
      </c>
      <c r="K53" s="142" t="s">
        <v>28</v>
      </c>
      <c r="L53" s="162">
        <f t="shared" si="23"/>
        <v>3336</v>
      </c>
      <c r="M53" s="141"/>
      <c r="N53" s="139">
        <f t="shared" si="24"/>
        <v>5945.333333333333</v>
      </c>
      <c r="O53" s="142" t="s">
        <v>28</v>
      </c>
      <c r="P53" s="141">
        <f t="shared" si="25"/>
        <v>6586.666666666667</v>
      </c>
      <c r="Q53" s="142" t="s">
        <v>28</v>
      </c>
      <c r="R53" s="162">
        <f t="shared" si="26"/>
        <v>7228</v>
      </c>
      <c r="T53" s="139">
        <f t="shared" si="27"/>
        <v>71344</v>
      </c>
      <c r="U53" s="142" t="s">
        <v>28</v>
      </c>
      <c r="V53" s="141">
        <f t="shared" si="28"/>
        <v>79040</v>
      </c>
      <c r="W53" s="142" t="s">
        <v>28</v>
      </c>
      <c r="X53" s="162">
        <f t="shared" si="29"/>
        <v>86736</v>
      </c>
    </row>
    <row r="54" spans="1:24" x14ac:dyDescent="0.25">
      <c r="A54" s="28" t="s">
        <v>17</v>
      </c>
      <c r="B54" s="39">
        <v>27.09</v>
      </c>
      <c r="C54" s="40" t="s">
        <v>28</v>
      </c>
      <c r="D54" s="41">
        <v>30.01</v>
      </c>
      <c r="E54" s="40" t="s">
        <v>28</v>
      </c>
      <c r="F54" s="145">
        <v>32.93</v>
      </c>
      <c r="H54" s="34">
        <f t="shared" si="21"/>
        <v>2167.1999999999998</v>
      </c>
      <c r="I54" s="3" t="s">
        <v>28</v>
      </c>
      <c r="J54" s="27">
        <f t="shared" si="22"/>
        <v>2400.8000000000002</v>
      </c>
      <c r="K54" s="35" t="s">
        <v>28</v>
      </c>
      <c r="L54" s="158">
        <f t="shared" si="23"/>
        <v>2634.4</v>
      </c>
      <c r="M54" s="27"/>
      <c r="N54" s="34">
        <f t="shared" si="24"/>
        <v>4695.5999999999995</v>
      </c>
      <c r="O54" s="35" t="s">
        <v>28</v>
      </c>
      <c r="P54" s="27">
        <f t="shared" si="25"/>
        <v>5201.7333333333336</v>
      </c>
      <c r="Q54" s="35" t="s">
        <v>28</v>
      </c>
      <c r="R54" s="158">
        <f t="shared" si="26"/>
        <v>5707.8666666666677</v>
      </c>
      <c r="T54" s="34">
        <f t="shared" si="27"/>
        <v>56347.199999999997</v>
      </c>
      <c r="U54" s="35" t="s">
        <v>28</v>
      </c>
      <c r="V54" s="27">
        <f t="shared" si="28"/>
        <v>62420.800000000003</v>
      </c>
      <c r="W54" s="35" t="s">
        <v>28</v>
      </c>
      <c r="X54" s="158">
        <f t="shared" si="29"/>
        <v>68494.400000000009</v>
      </c>
    </row>
    <row r="55" spans="1:24" x14ac:dyDescent="0.25">
      <c r="A55" s="28" t="s">
        <v>18</v>
      </c>
      <c r="B55" s="39">
        <v>22.05</v>
      </c>
      <c r="C55" s="40" t="s">
        <v>28</v>
      </c>
      <c r="D55" s="41">
        <v>24.43</v>
      </c>
      <c r="E55" s="40" t="s">
        <v>28</v>
      </c>
      <c r="F55" s="145">
        <v>26.8</v>
      </c>
      <c r="H55" s="34">
        <f t="shared" si="21"/>
        <v>1764</v>
      </c>
      <c r="I55" s="3" t="s">
        <v>28</v>
      </c>
      <c r="J55" s="27">
        <f t="shared" si="22"/>
        <v>1954.4</v>
      </c>
      <c r="K55" s="35" t="s">
        <v>28</v>
      </c>
      <c r="L55" s="158">
        <f t="shared" si="23"/>
        <v>2144</v>
      </c>
      <c r="M55" s="27"/>
      <c r="N55" s="34">
        <f t="shared" si="24"/>
        <v>3822</v>
      </c>
      <c r="O55" s="35" t="s">
        <v>28</v>
      </c>
      <c r="P55" s="27">
        <f t="shared" si="25"/>
        <v>4234.5333333333338</v>
      </c>
      <c r="Q55" s="35" t="s">
        <v>28</v>
      </c>
      <c r="R55" s="158">
        <f t="shared" si="26"/>
        <v>4645.333333333333</v>
      </c>
      <c r="T55" s="34">
        <f t="shared" si="27"/>
        <v>45864</v>
      </c>
      <c r="U55" s="35" t="s">
        <v>28</v>
      </c>
      <c r="V55" s="27">
        <f t="shared" si="28"/>
        <v>50814.400000000001</v>
      </c>
      <c r="W55" s="35" t="s">
        <v>28</v>
      </c>
      <c r="X55" s="158">
        <f t="shared" si="29"/>
        <v>55744</v>
      </c>
    </row>
    <row r="56" spans="1:24" x14ac:dyDescent="0.25">
      <c r="A56" s="28" t="s">
        <v>19</v>
      </c>
      <c r="B56" s="39">
        <v>24.79</v>
      </c>
      <c r="C56" s="40" t="s">
        <v>28</v>
      </c>
      <c r="D56" s="41">
        <v>27.46</v>
      </c>
      <c r="E56" s="40" t="s">
        <v>28</v>
      </c>
      <c r="F56" s="145">
        <v>30.13</v>
      </c>
      <c r="H56" s="34">
        <f t="shared" si="21"/>
        <v>1983.1999999999998</v>
      </c>
      <c r="I56" s="3" t="s">
        <v>28</v>
      </c>
      <c r="J56" s="27">
        <f t="shared" si="22"/>
        <v>2196.8000000000002</v>
      </c>
      <c r="K56" s="35" t="s">
        <v>28</v>
      </c>
      <c r="L56" s="158">
        <f t="shared" si="23"/>
        <v>2410.4</v>
      </c>
      <c r="M56" s="27"/>
      <c r="N56" s="34">
        <f t="shared" si="24"/>
        <v>4296.9333333333334</v>
      </c>
      <c r="O56" s="35" t="s">
        <v>28</v>
      </c>
      <c r="P56" s="27">
        <f t="shared" si="25"/>
        <v>4759.7333333333336</v>
      </c>
      <c r="Q56" s="35" t="s">
        <v>28</v>
      </c>
      <c r="R56" s="158">
        <f t="shared" si="26"/>
        <v>5222.5333333333338</v>
      </c>
      <c r="T56" s="34">
        <f t="shared" si="27"/>
        <v>51563.199999999997</v>
      </c>
      <c r="U56" s="35" t="s">
        <v>28</v>
      </c>
      <c r="V56" s="27">
        <f t="shared" si="28"/>
        <v>57116.800000000003</v>
      </c>
      <c r="W56" s="35" t="s">
        <v>28</v>
      </c>
      <c r="X56" s="158">
        <f t="shared" si="29"/>
        <v>62670.400000000001</v>
      </c>
    </row>
    <row r="57" spans="1:24" x14ac:dyDescent="0.25">
      <c r="A57" s="28" t="s">
        <v>97</v>
      </c>
      <c r="B57" s="39">
        <v>24.79</v>
      </c>
      <c r="C57" s="40" t="s">
        <v>28</v>
      </c>
      <c r="D57" s="41">
        <v>27.46</v>
      </c>
      <c r="E57" s="40" t="s">
        <v>28</v>
      </c>
      <c r="F57" s="145">
        <v>30.13</v>
      </c>
      <c r="H57" s="34">
        <f t="shared" si="21"/>
        <v>1983.1999999999998</v>
      </c>
      <c r="I57" s="3" t="s">
        <v>28</v>
      </c>
      <c r="J57" s="27">
        <f t="shared" si="22"/>
        <v>2196.8000000000002</v>
      </c>
      <c r="K57" s="35" t="s">
        <v>28</v>
      </c>
      <c r="L57" s="158">
        <f t="shared" si="23"/>
        <v>2410.4</v>
      </c>
      <c r="M57" s="27"/>
      <c r="N57" s="34">
        <f t="shared" si="24"/>
        <v>4296.9333333333334</v>
      </c>
      <c r="O57" s="35" t="s">
        <v>28</v>
      </c>
      <c r="P57" s="27">
        <f t="shared" si="25"/>
        <v>4759.7333333333336</v>
      </c>
      <c r="Q57" s="35" t="s">
        <v>28</v>
      </c>
      <c r="R57" s="158">
        <f t="shared" si="26"/>
        <v>5222.5333333333338</v>
      </c>
      <c r="T57" s="34">
        <f t="shared" si="27"/>
        <v>51563.199999999997</v>
      </c>
      <c r="U57" s="35" t="s">
        <v>28</v>
      </c>
      <c r="V57" s="27">
        <f t="shared" si="28"/>
        <v>57116.800000000003</v>
      </c>
      <c r="W57" s="35" t="s">
        <v>28</v>
      </c>
      <c r="X57" s="158">
        <f t="shared" si="29"/>
        <v>62670.400000000001</v>
      </c>
    </row>
    <row r="58" spans="1:24" x14ac:dyDescent="0.25">
      <c r="A58" s="28" t="s">
        <v>21</v>
      </c>
      <c r="B58" s="39">
        <v>36.08</v>
      </c>
      <c r="C58" s="40" t="s">
        <v>28</v>
      </c>
      <c r="D58" s="41">
        <v>39.97</v>
      </c>
      <c r="E58" s="40" t="s">
        <v>28</v>
      </c>
      <c r="F58" s="145">
        <v>43.85</v>
      </c>
      <c r="H58" s="34">
        <f t="shared" si="21"/>
        <v>2886.3999999999996</v>
      </c>
      <c r="I58" s="3" t="s">
        <v>28</v>
      </c>
      <c r="J58" s="27">
        <f t="shared" si="22"/>
        <v>3197.6</v>
      </c>
      <c r="K58" s="35" t="s">
        <v>28</v>
      </c>
      <c r="L58" s="158">
        <f t="shared" si="23"/>
        <v>3508</v>
      </c>
      <c r="M58" s="27"/>
      <c r="N58" s="34">
        <f t="shared" si="24"/>
        <v>6253.8666666666659</v>
      </c>
      <c r="O58" s="35" t="s">
        <v>28</v>
      </c>
      <c r="P58" s="27">
        <f t="shared" si="25"/>
        <v>6928.1333333333323</v>
      </c>
      <c r="Q58" s="35" t="s">
        <v>28</v>
      </c>
      <c r="R58" s="158">
        <f t="shared" si="26"/>
        <v>7600.666666666667</v>
      </c>
      <c r="T58" s="34">
        <f t="shared" si="27"/>
        <v>75046.399999999994</v>
      </c>
      <c r="U58" s="35" t="s">
        <v>28</v>
      </c>
      <c r="V58" s="27">
        <f t="shared" si="28"/>
        <v>83137.599999999991</v>
      </c>
      <c r="W58" s="35" t="s">
        <v>28</v>
      </c>
      <c r="X58" s="158">
        <f t="shared" si="29"/>
        <v>91208</v>
      </c>
    </row>
    <row r="59" spans="1:24" x14ac:dyDescent="0.25">
      <c r="A59" s="28" t="s">
        <v>98</v>
      </c>
      <c r="B59" s="39">
        <v>39.43</v>
      </c>
      <c r="C59" s="40" t="s">
        <v>28</v>
      </c>
      <c r="D59" s="41">
        <v>43.68</v>
      </c>
      <c r="E59" s="40" t="s">
        <v>28</v>
      </c>
      <c r="F59" s="145">
        <v>47.93</v>
      </c>
      <c r="H59" s="34">
        <f t="shared" si="21"/>
        <v>3154.4</v>
      </c>
      <c r="I59" s="3" t="s">
        <v>28</v>
      </c>
      <c r="J59" s="27">
        <f t="shared" si="22"/>
        <v>3494.4</v>
      </c>
      <c r="K59" s="35" t="s">
        <v>28</v>
      </c>
      <c r="L59" s="158">
        <f t="shared" si="23"/>
        <v>3834.4</v>
      </c>
      <c r="M59" s="27"/>
      <c r="N59" s="34">
        <f t="shared" si="24"/>
        <v>6834.5333333333338</v>
      </c>
      <c r="O59" s="35" t="s">
        <v>28</v>
      </c>
      <c r="P59" s="27">
        <f t="shared" si="25"/>
        <v>7571.2000000000007</v>
      </c>
      <c r="Q59" s="35" t="s">
        <v>28</v>
      </c>
      <c r="R59" s="158">
        <f t="shared" si="26"/>
        <v>8307.8666666666668</v>
      </c>
      <c r="T59" s="34">
        <f t="shared" si="27"/>
        <v>82014.400000000009</v>
      </c>
      <c r="U59" s="35" t="s">
        <v>28</v>
      </c>
      <c r="V59" s="27">
        <f t="shared" si="28"/>
        <v>90854.400000000009</v>
      </c>
      <c r="W59" s="35" t="s">
        <v>28</v>
      </c>
      <c r="X59" s="158">
        <f t="shared" si="29"/>
        <v>99694.400000000009</v>
      </c>
    </row>
    <row r="60" spans="1:24" x14ac:dyDescent="0.25">
      <c r="A60" s="28" t="s">
        <v>99</v>
      </c>
      <c r="B60" s="39">
        <v>22.6</v>
      </c>
      <c r="C60" s="40" t="s">
        <v>28</v>
      </c>
      <c r="D60" s="41">
        <v>25.04</v>
      </c>
      <c r="E60" s="40"/>
      <c r="F60" s="145">
        <v>27.47</v>
      </c>
      <c r="H60" s="34">
        <f t="shared" si="21"/>
        <v>1808</v>
      </c>
      <c r="I60" s="3" t="s">
        <v>28</v>
      </c>
      <c r="J60" s="27">
        <f t="shared" si="22"/>
        <v>2003.1999999999998</v>
      </c>
      <c r="K60" s="35" t="s">
        <v>28</v>
      </c>
      <c r="L60" s="158">
        <f t="shared" si="23"/>
        <v>2197.6</v>
      </c>
      <c r="M60" s="27"/>
      <c r="N60" s="34">
        <f t="shared" si="24"/>
        <v>3917.3333333333335</v>
      </c>
      <c r="O60" s="35" t="s">
        <v>28</v>
      </c>
      <c r="P60" s="27">
        <f t="shared" si="25"/>
        <v>4340.2666666666664</v>
      </c>
      <c r="Q60" s="35" t="s">
        <v>28</v>
      </c>
      <c r="R60" s="158">
        <f t="shared" si="26"/>
        <v>4761.4666666666662</v>
      </c>
      <c r="T60" s="34">
        <f t="shared" si="27"/>
        <v>47008</v>
      </c>
      <c r="U60" s="35" t="s">
        <v>28</v>
      </c>
      <c r="V60" s="27">
        <f t="shared" si="28"/>
        <v>52083.199999999997</v>
      </c>
      <c r="W60" s="35" t="s">
        <v>28</v>
      </c>
      <c r="X60" s="158">
        <f t="shared" si="29"/>
        <v>57137.599999999999</v>
      </c>
    </row>
    <row r="61" spans="1:24" x14ac:dyDescent="0.25">
      <c r="A61" s="28" t="s">
        <v>100</v>
      </c>
      <c r="B61" s="39">
        <v>39.43</v>
      </c>
      <c r="C61" s="40" t="s">
        <v>28</v>
      </c>
      <c r="D61" s="41">
        <v>43.68</v>
      </c>
      <c r="E61" s="40"/>
      <c r="F61" s="145">
        <v>47.93</v>
      </c>
      <c r="H61" s="34">
        <f t="shared" si="21"/>
        <v>3154.4</v>
      </c>
      <c r="I61" s="3" t="s">
        <v>28</v>
      </c>
      <c r="J61" s="27">
        <f t="shared" si="22"/>
        <v>3494.4</v>
      </c>
      <c r="K61" s="35" t="s">
        <v>28</v>
      </c>
      <c r="L61" s="158">
        <f t="shared" si="23"/>
        <v>3834.4</v>
      </c>
      <c r="M61" s="27"/>
      <c r="N61" s="34">
        <f t="shared" si="24"/>
        <v>6834.5333333333338</v>
      </c>
      <c r="O61" s="35" t="s">
        <v>28</v>
      </c>
      <c r="P61" s="27">
        <f t="shared" si="25"/>
        <v>7571.2000000000007</v>
      </c>
      <c r="Q61" s="35" t="s">
        <v>28</v>
      </c>
      <c r="R61" s="158">
        <f t="shared" si="26"/>
        <v>8307.8666666666668</v>
      </c>
      <c r="T61" s="34">
        <f t="shared" si="27"/>
        <v>82014.400000000009</v>
      </c>
      <c r="U61" s="35" t="s">
        <v>28</v>
      </c>
      <c r="V61" s="27">
        <f t="shared" si="28"/>
        <v>90854.400000000009</v>
      </c>
      <c r="W61" s="35" t="s">
        <v>28</v>
      </c>
      <c r="X61" s="158">
        <f t="shared" si="29"/>
        <v>99694.400000000009</v>
      </c>
    </row>
    <row r="62" spans="1:24" x14ac:dyDescent="0.25">
      <c r="A62" s="28" t="s">
        <v>101</v>
      </c>
      <c r="B62" s="39">
        <v>29.64</v>
      </c>
      <c r="C62" s="40" t="s">
        <v>28</v>
      </c>
      <c r="D62" s="41">
        <v>32.83</v>
      </c>
      <c r="E62" s="40"/>
      <c r="F62" s="145">
        <v>36.020000000000003</v>
      </c>
      <c r="H62" s="34">
        <f t="shared" si="21"/>
        <v>2371.1999999999998</v>
      </c>
      <c r="I62" s="3" t="s">
        <v>28</v>
      </c>
      <c r="J62" s="27">
        <f t="shared" si="22"/>
        <v>2626.3999999999996</v>
      </c>
      <c r="K62" s="35" t="s">
        <v>28</v>
      </c>
      <c r="L62" s="158">
        <f t="shared" si="23"/>
        <v>2881.6000000000004</v>
      </c>
      <c r="M62" s="27"/>
      <c r="N62" s="34">
        <f t="shared" si="24"/>
        <v>5137.5999999999995</v>
      </c>
      <c r="O62" s="35" t="s">
        <v>28</v>
      </c>
      <c r="P62" s="27">
        <f t="shared" si="25"/>
        <v>5690.5333333333328</v>
      </c>
      <c r="Q62" s="35" t="s">
        <v>28</v>
      </c>
      <c r="R62" s="158">
        <f t="shared" si="26"/>
        <v>6243.4666666666672</v>
      </c>
      <c r="T62" s="34">
        <f t="shared" si="27"/>
        <v>61651.199999999997</v>
      </c>
      <c r="U62" s="35" t="s">
        <v>28</v>
      </c>
      <c r="V62" s="27">
        <f t="shared" si="28"/>
        <v>68286.399999999994</v>
      </c>
      <c r="W62" s="35" t="s">
        <v>28</v>
      </c>
      <c r="X62" s="158">
        <f t="shared" si="29"/>
        <v>74921.600000000006</v>
      </c>
    </row>
    <row r="63" spans="1:24" x14ac:dyDescent="0.25">
      <c r="A63" s="28" t="s">
        <v>102</v>
      </c>
      <c r="B63" s="39">
        <v>35.659999999999997</v>
      </c>
      <c r="C63" s="40" t="s">
        <v>28</v>
      </c>
      <c r="D63" s="41">
        <v>39.5</v>
      </c>
      <c r="E63" s="40"/>
      <c r="F63" s="145">
        <v>43.34</v>
      </c>
      <c r="H63" s="34">
        <f t="shared" si="21"/>
        <v>2852.7999999999997</v>
      </c>
      <c r="I63" s="3" t="s">
        <v>28</v>
      </c>
      <c r="J63" s="27">
        <f t="shared" si="22"/>
        <v>3160</v>
      </c>
      <c r="K63" s="35" t="s">
        <v>28</v>
      </c>
      <c r="L63" s="158">
        <f t="shared" si="23"/>
        <v>3467.2000000000003</v>
      </c>
      <c r="M63" s="27"/>
      <c r="N63" s="34">
        <f t="shared" si="24"/>
        <v>6181.0666666666657</v>
      </c>
      <c r="O63" s="35" t="s">
        <v>28</v>
      </c>
      <c r="P63" s="27">
        <f t="shared" si="25"/>
        <v>6846.666666666667</v>
      </c>
      <c r="Q63" s="35" t="s">
        <v>28</v>
      </c>
      <c r="R63" s="158">
        <f t="shared" si="26"/>
        <v>7512.2666666666673</v>
      </c>
      <c r="T63" s="34">
        <f t="shared" si="27"/>
        <v>74172.799999999988</v>
      </c>
      <c r="U63" s="35" t="s">
        <v>28</v>
      </c>
      <c r="V63" s="27">
        <f t="shared" si="28"/>
        <v>82160</v>
      </c>
      <c r="W63" s="35" t="s">
        <v>28</v>
      </c>
      <c r="X63" s="158">
        <f t="shared" si="29"/>
        <v>90147.200000000012</v>
      </c>
    </row>
    <row r="64" spans="1:24" s="138" customFormat="1" ht="14.1" customHeight="1" x14ac:dyDescent="0.25">
      <c r="A64" s="163"/>
      <c r="B64" s="164"/>
      <c r="C64" s="165"/>
      <c r="D64" s="165"/>
      <c r="E64" s="166"/>
      <c r="F64" s="167"/>
      <c r="H64" s="168"/>
      <c r="I64" s="166"/>
      <c r="J64" s="169"/>
      <c r="K64" s="170"/>
      <c r="L64" s="171"/>
      <c r="M64" s="141"/>
      <c r="N64" s="168"/>
      <c r="O64" s="170"/>
      <c r="P64" s="169"/>
      <c r="Q64" s="170"/>
      <c r="R64" s="171"/>
      <c r="T64" s="168"/>
      <c r="U64" s="170"/>
      <c r="V64" s="169"/>
      <c r="W64" s="170"/>
      <c r="X64" s="171"/>
    </row>
    <row r="65" spans="1:24" ht="15" customHeight="1" x14ac:dyDescent="0.25">
      <c r="A65" s="144" t="s">
        <v>191</v>
      </c>
      <c r="B65" s="39"/>
      <c r="C65" s="40"/>
      <c r="D65" s="41"/>
      <c r="E65" s="40"/>
      <c r="F65" s="145"/>
      <c r="H65" s="34"/>
      <c r="I65" s="27"/>
      <c r="J65" s="27"/>
      <c r="K65" s="27"/>
      <c r="L65" s="158"/>
      <c r="N65" s="34"/>
      <c r="O65" s="27"/>
      <c r="P65" s="27"/>
      <c r="Q65" s="27"/>
      <c r="R65" s="158"/>
      <c r="T65" s="34"/>
      <c r="U65" s="27"/>
      <c r="V65" s="27"/>
      <c r="W65" s="27"/>
      <c r="X65" s="158"/>
    </row>
    <row r="66" spans="1:24" x14ac:dyDescent="0.25">
      <c r="A66" s="114" t="s">
        <v>32</v>
      </c>
      <c r="B66" s="146">
        <v>14.51</v>
      </c>
      <c r="C66" s="147">
        <v>15.24</v>
      </c>
      <c r="D66" s="147">
        <v>16</v>
      </c>
      <c r="E66" s="147">
        <v>16.8</v>
      </c>
      <c r="F66" s="172">
        <v>17.64</v>
      </c>
      <c r="H66" s="173">
        <f t="shared" si="0"/>
        <v>1160.8</v>
      </c>
      <c r="I66" s="174">
        <f t="shared" si="0"/>
        <v>1219.2</v>
      </c>
      <c r="J66" s="174">
        <f t="shared" si="10"/>
        <v>1280</v>
      </c>
      <c r="K66" s="174">
        <f t="shared" si="10"/>
        <v>1344</v>
      </c>
      <c r="L66" s="175">
        <f t="shared" si="11"/>
        <v>1411.2</v>
      </c>
      <c r="N66" s="34">
        <f t="shared" ref="N66:R82" si="30">(H66*26)/12</f>
        <v>2515.0666666666666</v>
      </c>
      <c r="O66" s="27">
        <f t="shared" si="30"/>
        <v>2641.6</v>
      </c>
      <c r="P66" s="27">
        <f t="shared" si="30"/>
        <v>2773.3333333333335</v>
      </c>
      <c r="Q66" s="27">
        <f t="shared" si="30"/>
        <v>2912</v>
      </c>
      <c r="R66" s="158">
        <f t="shared" si="30"/>
        <v>3057.6000000000004</v>
      </c>
      <c r="T66" s="34">
        <f t="shared" si="18"/>
        <v>30180.799999999999</v>
      </c>
      <c r="U66" s="27">
        <f t="shared" si="18"/>
        <v>31699.200000000001</v>
      </c>
      <c r="V66" s="27">
        <f t="shared" si="18"/>
        <v>33280</v>
      </c>
      <c r="W66" s="27">
        <f t="shared" si="18"/>
        <v>34944</v>
      </c>
      <c r="X66" s="158">
        <f t="shared" si="18"/>
        <v>36691.200000000004</v>
      </c>
    </row>
    <row r="67" spans="1:24" x14ac:dyDescent="0.25">
      <c r="A67" s="114" t="s">
        <v>33</v>
      </c>
      <c r="B67" s="146">
        <v>16.380000000000003</v>
      </c>
      <c r="C67" s="147">
        <v>17.200000000000003</v>
      </c>
      <c r="D67" s="147">
        <v>18.060000000000002</v>
      </c>
      <c r="E67" s="147">
        <v>18.96</v>
      </c>
      <c r="F67" s="172">
        <v>19.900000000000002</v>
      </c>
      <c r="H67" s="173">
        <f t="shared" si="0"/>
        <v>1310.4000000000001</v>
      </c>
      <c r="I67" s="174">
        <f t="shared" si="0"/>
        <v>1376.0000000000002</v>
      </c>
      <c r="J67" s="174">
        <f t="shared" si="0"/>
        <v>1444.8000000000002</v>
      </c>
      <c r="K67" s="174">
        <f t="shared" si="0"/>
        <v>1516.8000000000002</v>
      </c>
      <c r="L67" s="175">
        <f t="shared" si="11"/>
        <v>1592.0000000000002</v>
      </c>
      <c r="N67" s="34">
        <f t="shared" si="30"/>
        <v>2839.2000000000003</v>
      </c>
      <c r="O67" s="27">
        <f t="shared" si="30"/>
        <v>2981.3333333333339</v>
      </c>
      <c r="P67" s="27">
        <f t="shared" si="30"/>
        <v>3130.4</v>
      </c>
      <c r="Q67" s="27">
        <f t="shared" si="30"/>
        <v>3286.4</v>
      </c>
      <c r="R67" s="158">
        <f t="shared" si="30"/>
        <v>3449.3333333333339</v>
      </c>
      <c r="T67" s="34">
        <f t="shared" ref="T67:T105" si="31">H67*26</f>
        <v>34070.400000000001</v>
      </c>
      <c r="U67" s="27">
        <f t="shared" ref="U67:U105" si="32">I67*26</f>
        <v>35776.000000000007</v>
      </c>
      <c r="V67" s="27">
        <f t="shared" ref="V67:V105" si="33">J67*26</f>
        <v>37564.800000000003</v>
      </c>
      <c r="W67" s="27">
        <f t="shared" ref="W67:W105" si="34">K67*26</f>
        <v>39436.800000000003</v>
      </c>
      <c r="X67" s="158">
        <f t="shared" ref="X67:X105" si="35">L67*26</f>
        <v>41392.000000000007</v>
      </c>
    </row>
    <row r="68" spans="1:24" x14ac:dyDescent="0.25">
      <c r="A68" s="114" t="s">
        <v>82</v>
      </c>
      <c r="B68" s="146">
        <v>18.020000000000003</v>
      </c>
      <c r="C68" s="147">
        <v>18.920000000000002</v>
      </c>
      <c r="D68" s="147">
        <v>19.87</v>
      </c>
      <c r="E68" s="147">
        <v>20.860000000000003</v>
      </c>
      <c r="F68" s="172">
        <v>21.9</v>
      </c>
      <c r="H68" s="173">
        <f t="shared" ref="H68:K96" si="36">B68*80</f>
        <v>1441.6000000000004</v>
      </c>
      <c r="I68" s="174">
        <f t="shared" si="36"/>
        <v>1513.6000000000001</v>
      </c>
      <c r="J68" s="174">
        <f t="shared" si="36"/>
        <v>1589.6000000000001</v>
      </c>
      <c r="K68" s="174">
        <f t="shared" si="36"/>
        <v>1668.8000000000002</v>
      </c>
      <c r="L68" s="175">
        <f t="shared" si="11"/>
        <v>1752</v>
      </c>
      <c r="N68" s="34">
        <f t="shared" si="30"/>
        <v>3123.4666666666672</v>
      </c>
      <c r="O68" s="27">
        <f t="shared" si="30"/>
        <v>3279.4666666666672</v>
      </c>
      <c r="P68" s="27">
        <f t="shared" si="30"/>
        <v>3444.1333333333337</v>
      </c>
      <c r="Q68" s="27">
        <f t="shared" si="30"/>
        <v>3615.7333333333336</v>
      </c>
      <c r="R68" s="158">
        <f t="shared" si="30"/>
        <v>3796</v>
      </c>
      <c r="T68" s="34">
        <f t="shared" si="31"/>
        <v>37481.600000000006</v>
      </c>
      <c r="U68" s="27">
        <f t="shared" si="32"/>
        <v>39353.600000000006</v>
      </c>
      <c r="V68" s="27">
        <f t="shared" si="33"/>
        <v>41329.600000000006</v>
      </c>
      <c r="W68" s="27">
        <f t="shared" si="34"/>
        <v>43388.800000000003</v>
      </c>
      <c r="X68" s="158">
        <f t="shared" si="35"/>
        <v>45552</v>
      </c>
    </row>
    <row r="69" spans="1:24" x14ac:dyDescent="0.25">
      <c r="A69" s="114" t="s">
        <v>41</v>
      </c>
      <c r="B69" s="146">
        <v>23.01</v>
      </c>
      <c r="C69" s="147">
        <v>24.15</v>
      </c>
      <c r="D69" s="147">
        <v>25.36</v>
      </c>
      <c r="E69" s="147">
        <v>26.63</v>
      </c>
      <c r="F69" s="172">
        <v>27.96</v>
      </c>
      <c r="H69" s="173">
        <f t="shared" si="36"/>
        <v>1840.8000000000002</v>
      </c>
      <c r="I69" s="174">
        <f t="shared" si="36"/>
        <v>1932</v>
      </c>
      <c r="J69" s="174">
        <f t="shared" si="36"/>
        <v>2028.8</v>
      </c>
      <c r="K69" s="174">
        <f t="shared" si="36"/>
        <v>2130.4</v>
      </c>
      <c r="L69" s="175">
        <f t="shared" si="11"/>
        <v>2236.8000000000002</v>
      </c>
      <c r="N69" s="34">
        <f t="shared" si="30"/>
        <v>3988.4</v>
      </c>
      <c r="O69" s="27">
        <f t="shared" si="30"/>
        <v>4186</v>
      </c>
      <c r="P69" s="27">
        <f t="shared" si="30"/>
        <v>4395.7333333333327</v>
      </c>
      <c r="Q69" s="27">
        <f t="shared" si="30"/>
        <v>4615.8666666666668</v>
      </c>
      <c r="R69" s="158">
        <f t="shared" si="30"/>
        <v>4846.4000000000005</v>
      </c>
      <c r="T69" s="34">
        <f t="shared" si="31"/>
        <v>47860.800000000003</v>
      </c>
      <c r="U69" s="27">
        <f t="shared" si="32"/>
        <v>50232</v>
      </c>
      <c r="V69" s="27">
        <f t="shared" si="33"/>
        <v>52748.799999999996</v>
      </c>
      <c r="W69" s="27">
        <f t="shared" si="34"/>
        <v>55390.400000000001</v>
      </c>
      <c r="X69" s="158">
        <f t="shared" si="35"/>
        <v>58156.800000000003</v>
      </c>
    </row>
    <row r="70" spans="1:24" x14ac:dyDescent="0.25">
      <c r="A70" s="114" t="s">
        <v>36</v>
      </c>
      <c r="B70" s="146">
        <v>21.09</v>
      </c>
      <c r="C70" s="147">
        <v>22.14</v>
      </c>
      <c r="D70" s="147">
        <v>23.25</v>
      </c>
      <c r="E70" s="147">
        <v>24.41</v>
      </c>
      <c r="F70" s="172">
        <v>25.630000000000003</v>
      </c>
      <c r="H70" s="173">
        <f t="shared" si="36"/>
        <v>1687.2</v>
      </c>
      <c r="I70" s="174">
        <f t="shared" si="36"/>
        <v>1771.2</v>
      </c>
      <c r="J70" s="174">
        <f t="shared" si="36"/>
        <v>1860</v>
      </c>
      <c r="K70" s="174">
        <f t="shared" si="36"/>
        <v>1952.8</v>
      </c>
      <c r="L70" s="175">
        <f t="shared" si="11"/>
        <v>2050.4</v>
      </c>
      <c r="N70" s="34">
        <f t="shared" si="30"/>
        <v>3655.6000000000004</v>
      </c>
      <c r="O70" s="27">
        <f t="shared" si="30"/>
        <v>3837.6000000000004</v>
      </c>
      <c r="P70" s="27">
        <f t="shared" si="30"/>
        <v>4030</v>
      </c>
      <c r="Q70" s="27">
        <f t="shared" si="30"/>
        <v>4231.0666666666666</v>
      </c>
      <c r="R70" s="158">
        <f t="shared" si="30"/>
        <v>4442.5333333333338</v>
      </c>
      <c r="T70" s="34">
        <f t="shared" si="31"/>
        <v>43867.200000000004</v>
      </c>
      <c r="U70" s="27">
        <f t="shared" si="32"/>
        <v>46051.200000000004</v>
      </c>
      <c r="V70" s="27">
        <f t="shared" si="33"/>
        <v>48360</v>
      </c>
      <c r="W70" s="27">
        <f t="shared" si="34"/>
        <v>50772.799999999996</v>
      </c>
      <c r="X70" s="158">
        <f t="shared" si="35"/>
        <v>53310.400000000001</v>
      </c>
    </row>
    <row r="71" spans="1:24" x14ac:dyDescent="0.25">
      <c r="A71" s="114" t="s">
        <v>73</v>
      </c>
      <c r="B71" s="146">
        <v>14.08</v>
      </c>
      <c r="C71" s="147">
        <v>14.79</v>
      </c>
      <c r="D71" s="147">
        <v>15.52</v>
      </c>
      <c r="E71" s="147">
        <v>16.3</v>
      </c>
      <c r="F71" s="172">
        <v>17.12</v>
      </c>
      <c r="H71" s="173">
        <f t="shared" si="36"/>
        <v>1126.4000000000001</v>
      </c>
      <c r="I71" s="174">
        <f t="shared" si="36"/>
        <v>1183.1999999999998</v>
      </c>
      <c r="J71" s="174">
        <f t="shared" si="36"/>
        <v>1241.5999999999999</v>
      </c>
      <c r="K71" s="174">
        <f t="shared" si="36"/>
        <v>1304</v>
      </c>
      <c r="L71" s="175">
        <f t="shared" si="11"/>
        <v>1369.6000000000001</v>
      </c>
      <c r="N71" s="34">
        <f t="shared" si="30"/>
        <v>2440.5333333333333</v>
      </c>
      <c r="O71" s="27">
        <f t="shared" si="30"/>
        <v>2563.6</v>
      </c>
      <c r="P71" s="27">
        <f t="shared" si="30"/>
        <v>2690.1333333333332</v>
      </c>
      <c r="Q71" s="27">
        <f t="shared" si="30"/>
        <v>2825.3333333333335</v>
      </c>
      <c r="R71" s="158">
        <f t="shared" si="30"/>
        <v>2967.4666666666672</v>
      </c>
      <c r="T71" s="34">
        <f t="shared" si="31"/>
        <v>29286.400000000001</v>
      </c>
      <c r="U71" s="27">
        <f t="shared" si="32"/>
        <v>30763.199999999997</v>
      </c>
      <c r="V71" s="27">
        <f t="shared" si="33"/>
        <v>32281.599999999999</v>
      </c>
      <c r="W71" s="27">
        <f t="shared" si="34"/>
        <v>33904</v>
      </c>
      <c r="X71" s="158">
        <f t="shared" si="35"/>
        <v>35609.600000000006</v>
      </c>
    </row>
    <row r="72" spans="1:24" x14ac:dyDescent="0.25">
      <c r="A72" s="114" t="s">
        <v>74</v>
      </c>
      <c r="B72" s="146">
        <v>15.66</v>
      </c>
      <c r="C72" s="147">
        <v>16.450000000000003</v>
      </c>
      <c r="D72" s="147">
        <v>17.267299999999999</v>
      </c>
      <c r="E72" s="147">
        <v>18.14</v>
      </c>
      <c r="F72" s="172">
        <v>19.040000000000003</v>
      </c>
      <c r="H72" s="173">
        <f t="shared" si="36"/>
        <v>1252.8</v>
      </c>
      <c r="I72" s="174">
        <f t="shared" si="36"/>
        <v>1316.0000000000002</v>
      </c>
      <c r="J72" s="174">
        <f t="shared" si="36"/>
        <v>1381.384</v>
      </c>
      <c r="K72" s="174">
        <f t="shared" si="36"/>
        <v>1451.2</v>
      </c>
      <c r="L72" s="175">
        <f t="shared" si="11"/>
        <v>1523.2000000000003</v>
      </c>
      <c r="N72" s="34">
        <f t="shared" si="30"/>
        <v>2714.4</v>
      </c>
      <c r="O72" s="27">
        <f t="shared" si="30"/>
        <v>2851.3333333333339</v>
      </c>
      <c r="P72" s="27">
        <f t="shared" si="30"/>
        <v>2992.9986666666664</v>
      </c>
      <c r="Q72" s="27">
        <f t="shared" si="30"/>
        <v>3144.2666666666669</v>
      </c>
      <c r="R72" s="158">
        <f t="shared" si="30"/>
        <v>3300.2666666666669</v>
      </c>
      <c r="T72" s="34">
        <f t="shared" si="31"/>
        <v>32572.799999999999</v>
      </c>
      <c r="U72" s="27">
        <f t="shared" si="32"/>
        <v>34216.000000000007</v>
      </c>
      <c r="V72" s="27">
        <f t="shared" si="33"/>
        <v>35915.983999999997</v>
      </c>
      <c r="W72" s="27">
        <f t="shared" si="34"/>
        <v>37731.200000000004</v>
      </c>
      <c r="X72" s="158">
        <f t="shared" si="35"/>
        <v>39603.200000000004</v>
      </c>
    </row>
    <row r="73" spans="1:24" x14ac:dyDescent="0.25">
      <c r="A73" s="114" t="s">
        <v>35</v>
      </c>
      <c r="B73" s="146">
        <v>17.37</v>
      </c>
      <c r="C73" s="147">
        <v>18.239999999999998</v>
      </c>
      <c r="D73" s="147">
        <v>19.149999999999999</v>
      </c>
      <c r="E73" s="147">
        <v>20.11</v>
      </c>
      <c r="F73" s="172">
        <v>21.11</v>
      </c>
      <c r="H73" s="173">
        <f t="shared" si="36"/>
        <v>1389.6000000000001</v>
      </c>
      <c r="I73" s="174">
        <f t="shared" si="36"/>
        <v>1459.1999999999998</v>
      </c>
      <c r="J73" s="174">
        <f t="shared" si="36"/>
        <v>1532</v>
      </c>
      <c r="K73" s="174">
        <f t="shared" si="36"/>
        <v>1608.8</v>
      </c>
      <c r="L73" s="175">
        <f t="shared" si="11"/>
        <v>1688.8</v>
      </c>
      <c r="N73" s="34">
        <f t="shared" si="30"/>
        <v>3010.8000000000006</v>
      </c>
      <c r="O73" s="27">
        <f t="shared" si="30"/>
        <v>3161.6</v>
      </c>
      <c r="P73" s="27">
        <f t="shared" si="30"/>
        <v>3319.3333333333335</v>
      </c>
      <c r="Q73" s="27">
        <f t="shared" si="30"/>
        <v>3485.7333333333331</v>
      </c>
      <c r="R73" s="158">
        <f t="shared" si="30"/>
        <v>3659.0666666666662</v>
      </c>
      <c r="T73" s="34">
        <f t="shared" si="31"/>
        <v>36129.600000000006</v>
      </c>
      <c r="U73" s="27">
        <f t="shared" si="32"/>
        <v>37939.199999999997</v>
      </c>
      <c r="V73" s="27">
        <f t="shared" si="33"/>
        <v>39832</v>
      </c>
      <c r="W73" s="27">
        <f t="shared" si="34"/>
        <v>41828.799999999996</v>
      </c>
      <c r="X73" s="158">
        <f t="shared" si="35"/>
        <v>43908.799999999996</v>
      </c>
    </row>
    <row r="74" spans="1:24" x14ac:dyDescent="0.25">
      <c r="A74" s="114" t="s">
        <v>83</v>
      </c>
      <c r="B74" s="146">
        <v>19.600000000000001</v>
      </c>
      <c r="C74" s="147">
        <v>20.58</v>
      </c>
      <c r="D74" s="147">
        <v>21.61</v>
      </c>
      <c r="E74" s="147">
        <v>22.69</v>
      </c>
      <c r="F74" s="172">
        <v>23.82</v>
      </c>
      <c r="H74" s="173">
        <f t="shared" si="36"/>
        <v>1568</v>
      </c>
      <c r="I74" s="174">
        <f t="shared" si="36"/>
        <v>1646.3999999999999</v>
      </c>
      <c r="J74" s="174">
        <f t="shared" si="36"/>
        <v>1728.8</v>
      </c>
      <c r="K74" s="174">
        <f t="shared" si="36"/>
        <v>1815.2</v>
      </c>
      <c r="L74" s="175">
        <f t="shared" si="11"/>
        <v>1905.6</v>
      </c>
      <c r="N74" s="34">
        <f t="shared" si="30"/>
        <v>3397.3333333333335</v>
      </c>
      <c r="O74" s="27">
        <f t="shared" si="30"/>
        <v>3567.1999999999994</v>
      </c>
      <c r="P74" s="27">
        <f t="shared" si="30"/>
        <v>3745.7333333333331</v>
      </c>
      <c r="Q74" s="27">
        <f t="shared" si="30"/>
        <v>3932.9333333333338</v>
      </c>
      <c r="R74" s="158">
        <f t="shared" si="30"/>
        <v>4128.8</v>
      </c>
      <c r="T74" s="34">
        <f t="shared" si="31"/>
        <v>40768</v>
      </c>
      <c r="U74" s="27">
        <f t="shared" si="32"/>
        <v>42806.399999999994</v>
      </c>
      <c r="V74" s="27">
        <f t="shared" si="33"/>
        <v>44948.799999999996</v>
      </c>
      <c r="W74" s="27">
        <f t="shared" si="34"/>
        <v>47195.200000000004</v>
      </c>
      <c r="X74" s="158">
        <f t="shared" si="35"/>
        <v>49545.599999999999</v>
      </c>
    </row>
    <row r="75" spans="1:24" x14ac:dyDescent="0.25">
      <c r="A75" s="114" t="s">
        <v>43</v>
      </c>
      <c r="B75" s="146">
        <v>17.489999999999998</v>
      </c>
      <c r="C75" s="147">
        <v>18.37</v>
      </c>
      <c r="D75" s="147">
        <v>19.29</v>
      </c>
      <c r="E75" s="147">
        <v>20.25</v>
      </c>
      <c r="F75" s="172">
        <v>21.26</v>
      </c>
      <c r="H75" s="173">
        <f t="shared" si="36"/>
        <v>1399.1999999999998</v>
      </c>
      <c r="I75" s="174">
        <f t="shared" si="36"/>
        <v>1469.6000000000001</v>
      </c>
      <c r="J75" s="174">
        <f t="shared" si="36"/>
        <v>1543.1999999999998</v>
      </c>
      <c r="K75" s="174">
        <f t="shared" si="36"/>
        <v>1620</v>
      </c>
      <c r="L75" s="175">
        <f t="shared" si="11"/>
        <v>1700.8000000000002</v>
      </c>
      <c r="N75" s="34">
        <f t="shared" si="30"/>
        <v>3031.6</v>
      </c>
      <c r="O75" s="27">
        <f t="shared" si="30"/>
        <v>3184.1333333333337</v>
      </c>
      <c r="P75" s="27">
        <f t="shared" si="30"/>
        <v>3343.6</v>
      </c>
      <c r="Q75" s="27">
        <f t="shared" si="30"/>
        <v>3510</v>
      </c>
      <c r="R75" s="158">
        <f t="shared" si="30"/>
        <v>3685.0666666666671</v>
      </c>
      <c r="T75" s="34">
        <f t="shared" si="31"/>
        <v>36379.199999999997</v>
      </c>
      <c r="U75" s="27">
        <f t="shared" si="32"/>
        <v>38209.600000000006</v>
      </c>
      <c r="V75" s="27">
        <f t="shared" si="33"/>
        <v>40123.199999999997</v>
      </c>
      <c r="W75" s="27">
        <f t="shared" si="34"/>
        <v>42120</v>
      </c>
      <c r="X75" s="158">
        <f t="shared" si="35"/>
        <v>44220.800000000003</v>
      </c>
    </row>
    <row r="76" spans="1:24" x14ac:dyDescent="0.25">
      <c r="A76" s="114" t="s">
        <v>45</v>
      </c>
      <c r="B76" s="146">
        <v>18.060000000000002</v>
      </c>
      <c r="C76" s="147">
        <v>18.96</v>
      </c>
      <c r="D76" s="147">
        <v>19.900000000000002</v>
      </c>
      <c r="E76" s="147">
        <v>20.900000000000002</v>
      </c>
      <c r="F76" s="172">
        <v>21.94</v>
      </c>
      <c r="H76" s="173">
        <f t="shared" si="36"/>
        <v>1444.8000000000002</v>
      </c>
      <c r="I76" s="174">
        <f t="shared" si="36"/>
        <v>1516.8000000000002</v>
      </c>
      <c r="J76" s="174">
        <f t="shared" si="36"/>
        <v>1592.0000000000002</v>
      </c>
      <c r="K76" s="174">
        <f t="shared" si="36"/>
        <v>1672.0000000000002</v>
      </c>
      <c r="L76" s="175">
        <f t="shared" si="11"/>
        <v>1755.2</v>
      </c>
      <c r="N76" s="34">
        <f t="shared" si="30"/>
        <v>3130.4</v>
      </c>
      <c r="O76" s="27">
        <f t="shared" si="30"/>
        <v>3286.4</v>
      </c>
      <c r="P76" s="27">
        <f t="shared" si="30"/>
        <v>3449.3333333333339</v>
      </c>
      <c r="Q76" s="27">
        <f t="shared" si="30"/>
        <v>3622.6666666666674</v>
      </c>
      <c r="R76" s="158">
        <f t="shared" si="30"/>
        <v>3802.9333333333338</v>
      </c>
      <c r="T76" s="34">
        <f t="shared" si="31"/>
        <v>37564.800000000003</v>
      </c>
      <c r="U76" s="27">
        <f t="shared" si="32"/>
        <v>39436.800000000003</v>
      </c>
      <c r="V76" s="27">
        <f t="shared" si="33"/>
        <v>41392.000000000007</v>
      </c>
      <c r="W76" s="27">
        <f t="shared" si="34"/>
        <v>43472.000000000007</v>
      </c>
      <c r="X76" s="158">
        <f t="shared" si="35"/>
        <v>45635.200000000004</v>
      </c>
    </row>
    <row r="77" spans="1:24" x14ac:dyDescent="0.25">
      <c r="A77" s="114" t="s">
        <v>77</v>
      </c>
      <c r="B77" s="146">
        <v>23.17</v>
      </c>
      <c r="C77" s="147">
        <v>24.330000000000002</v>
      </c>
      <c r="D77" s="147">
        <v>25.55</v>
      </c>
      <c r="E77" s="147">
        <v>26.830000000000002</v>
      </c>
      <c r="F77" s="172">
        <v>28.16</v>
      </c>
      <c r="H77" s="173">
        <f t="shared" si="36"/>
        <v>1853.6000000000001</v>
      </c>
      <c r="I77" s="174">
        <f t="shared" si="36"/>
        <v>1946.4</v>
      </c>
      <c r="J77" s="174">
        <f t="shared" si="36"/>
        <v>2044</v>
      </c>
      <c r="K77" s="174">
        <f t="shared" si="36"/>
        <v>2146.4</v>
      </c>
      <c r="L77" s="175">
        <f t="shared" si="11"/>
        <v>2252.8000000000002</v>
      </c>
      <c r="N77" s="34">
        <f t="shared" si="30"/>
        <v>4016.1333333333337</v>
      </c>
      <c r="O77" s="27">
        <f t="shared" si="30"/>
        <v>4217.2</v>
      </c>
      <c r="P77" s="27">
        <f t="shared" si="30"/>
        <v>4428.666666666667</v>
      </c>
      <c r="Q77" s="27">
        <f t="shared" si="30"/>
        <v>4650.5333333333338</v>
      </c>
      <c r="R77" s="158">
        <f t="shared" si="30"/>
        <v>4881.0666666666666</v>
      </c>
      <c r="T77" s="34">
        <f t="shared" si="31"/>
        <v>48193.600000000006</v>
      </c>
      <c r="U77" s="27">
        <f t="shared" si="32"/>
        <v>50606.400000000001</v>
      </c>
      <c r="V77" s="27">
        <f t="shared" si="33"/>
        <v>53144</v>
      </c>
      <c r="W77" s="27">
        <f t="shared" si="34"/>
        <v>55806.400000000001</v>
      </c>
      <c r="X77" s="158">
        <f t="shared" si="35"/>
        <v>58572.800000000003</v>
      </c>
    </row>
    <row r="78" spans="1:24" x14ac:dyDescent="0.25">
      <c r="A78" s="114" t="s">
        <v>39</v>
      </c>
      <c r="B78" s="146">
        <f>B120/0.98</f>
        <v>21.32</v>
      </c>
      <c r="C78" s="147">
        <f t="shared" ref="C78:F78" si="37">C120/0.98</f>
        <v>22.380000000000003</v>
      </c>
      <c r="D78" s="147">
        <f t="shared" si="37"/>
        <v>23.5</v>
      </c>
      <c r="E78" s="147">
        <f t="shared" si="37"/>
        <v>24.680000000000003</v>
      </c>
      <c r="F78" s="172">
        <f t="shared" si="37"/>
        <v>25.91</v>
      </c>
      <c r="H78" s="173">
        <f>H120/0.98</f>
        <v>1705.6</v>
      </c>
      <c r="I78" s="174">
        <f>I120/0.98</f>
        <v>1790.4</v>
      </c>
      <c r="J78" s="174">
        <f>J120/0.98</f>
        <v>1880.0000000000002</v>
      </c>
      <c r="K78" s="174">
        <f>K120/0.98</f>
        <v>1974.4000000000003</v>
      </c>
      <c r="L78" s="175">
        <f>L120/0.98</f>
        <v>2072.8000000000002</v>
      </c>
      <c r="N78" s="34">
        <f t="shared" si="30"/>
        <v>3695.4666666666667</v>
      </c>
      <c r="O78" s="27">
        <f t="shared" si="30"/>
        <v>3879.2000000000003</v>
      </c>
      <c r="P78" s="27">
        <f t="shared" si="30"/>
        <v>4073.3333333333339</v>
      </c>
      <c r="Q78" s="27">
        <f t="shared" si="30"/>
        <v>4277.8666666666677</v>
      </c>
      <c r="R78" s="158">
        <f t="shared" si="30"/>
        <v>4491.0666666666666</v>
      </c>
      <c r="T78" s="34">
        <f t="shared" si="31"/>
        <v>44345.599999999999</v>
      </c>
      <c r="U78" s="27">
        <f t="shared" si="32"/>
        <v>46550.400000000001</v>
      </c>
      <c r="V78" s="27">
        <f t="shared" si="33"/>
        <v>48880.000000000007</v>
      </c>
      <c r="W78" s="27">
        <f t="shared" si="34"/>
        <v>51334.400000000009</v>
      </c>
      <c r="X78" s="158">
        <f t="shared" si="35"/>
        <v>53892.800000000003</v>
      </c>
    </row>
    <row r="79" spans="1:24" x14ac:dyDescent="0.25">
      <c r="A79" s="114" t="s">
        <v>84</v>
      </c>
      <c r="B79" s="146">
        <v>17.420000000000002</v>
      </c>
      <c r="C79" s="147">
        <v>18.29</v>
      </c>
      <c r="D79" s="147">
        <v>19.2</v>
      </c>
      <c r="E79" s="147">
        <v>20.16</v>
      </c>
      <c r="F79" s="172">
        <v>21.17</v>
      </c>
      <c r="H79" s="173">
        <f t="shared" si="36"/>
        <v>1393.6000000000001</v>
      </c>
      <c r="I79" s="174">
        <f t="shared" si="36"/>
        <v>1463.1999999999998</v>
      </c>
      <c r="J79" s="174">
        <f t="shared" si="36"/>
        <v>1536</v>
      </c>
      <c r="K79" s="174">
        <f t="shared" si="36"/>
        <v>1612.8</v>
      </c>
      <c r="L79" s="175">
        <f t="shared" si="11"/>
        <v>1693.6000000000001</v>
      </c>
      <c r="N79" s="34">
        <f t="shared" si="30"/>
        <v>3019.4666666666672</v>
      </c>
      <c r="O79" s="27">
        <f t="shared" si="30"/>
        <v>3170.2666666666664</v>
      </c>
      <c r="P79" s="27">
        <f t="shared" si="30"/>
        <v>3328</v>
      </c>
      <c r="Q79" s="27">
        <f t="shared" si="30"/>
        <v>3494.3999999999996</v>
      </c>
      <c r="R79" s="158">
        <f t="shared" si="30"/>
        <v>3669.4666666666672</v>
      </c>
      <c r="T79" s="34">
        <f t="shared" si="31"/>
        <v>36233.600000000006</v>
      </c>
      <c r="U79" s="27">
        <f t="shared" si="32"/>
        <v>38043.199999999997</v>
      </c>
      <c r="V79" s="27">
        <f t="shared" si="33"/>
        <v>39936</v>
      </c>
      <c r="W79" s="27">
        <f t="shared" si="34"/>
        <v>41932.799999999996</v>
      </c>
      <c r="X79" s="158">
        <f t="shared" si="35"/>
        <v>44033.600000000006</v>
      </c>
    </row>
    <row r="80" spans="1:24" x14ac:dyDescent="0.25">
      <c r="A80" s="114" t="s">
        <v>85</v>
      </c>
      <c r="B80" s="146">
        <v>21.32</v>
      </c>
      <c r="C80" s="147">
        <v>22.38</v>
      </c>
      <c r="D80" s="147">
        <v>23.5</v>
      </c>
      <c r="E80" s="147">
        <v>24.68</v>
      </c>
      <c r="F80" s="172">
        <v>25.91</v>
      </c>
      <c r="H80" s="173">
        <f t="shared" si="36"/>
        <v>1705.6</v>
      </c>
      <c r="I80" s="174">
        <f t="shared" si="36"/>
        <v>1790.3999999999999</v>
      </c>
      <c r="J80" s="174">
        <f t="shared" si="36"/>
        <v>1880</v>
      </c>
      <c r="K80" s="174">
        <f t="shared" si="36"/>
        <v>1974.4</v>
      </c>
      <c r="L80" s="175">
        <f t="shared" si="11"/>
        <v>2072.8000000000002</v>
      </c>
      <c r="N80" s="34">
        <f t="shared" si="30"/>
        <v>3695.4666666666667</v>
      </c>
      <c r="O80" s="27">
        <f t="shared" si="30"/>
        <v>3879.1999999999994</v>
      </c>
      <c r="P80" s="27">
        <f t="shared" si="30"/>
        <v>4073.3333333333335</v>
      </c>
      <c r="Q80" s="27">
        <f t="shared" si="30"/>
        <v>4277.8666666666668</v>
      </c>
      <c r="R80" s="158">
        <f t="shared" si="30"/>
        <v>4491.0666666666666</v>
      </c>
      <c r="T80" s="34">
        <f t="shared" si="31"/>
        <v>44345.599999999999</v>
      </c>
      <c r="U80" s="27">
        <f t="shared" si="32"/>
        <v>46550.399999999994</v>
      </c>
      <c r="V80" s="27">
        <f t="shared" si="33"/>
        <v>48880</v>
      </c>
      <c r="W80" s="27">
        <f t="shared" si="34"/>
        <v>51334.400000000001</v>
      </c>
      <c r="X80" s="158">
        <f t="shared" si="35"/>
        <v>53892.800000000003</v>
      </c>
    </row>
    <row r="81" spans="1:24" x14ac:dyDescent="0.25">
      <c r="A81" s="114" t="s">
        <v>86</v>
      </c>
      <c r="B81" s="146">
        <v>23.44</v>
      </c>
      <c r="C81" s="147">
        <v>24.51</v>
      </c>
      <c r="D81" s="147">
        <v>25.84</v>
      </c>
      <c r="E81" s="147">
        <v>27.13</v>
      </c>
      <c r="F81" s="172">
        <v>28.49</v>
      </c>
      <c r="H81" s="173">
        <f t="shared" si="36"/>
        <v>1875.2</v>
      </c>
      <c r="I81" s="174">
        <f t="shared" si="36"/>
        <v>1960.8000000000002</v>
      </c>
      <c r="J81" s="174">
        <f t="shared" si="36"/>
        <v>2067.1999999999998</v>
      </c>
      <c r="K81" s="174">
        <f t="shared" si="36"/>
        <v>2170.4</v>
      </c>
      <c r="L81" s="175">
        <f t="shared" si="11"/>
        <v>2279.1999999999998</v>
      </c>
      <c r="N81" s="34">
        <f t="shared" si="30"/>
        <v>4062.9333333333338</v>
      </c>
      <c r="O81" s="27">
        <f t="shared" si="30"/>
        <v>4248.4000000000005</v>
      </c>
      <c r="P81" s="27">
        <f t="shared" si="30"/>
        <v>4478.9333333333334</v>
      </c>
      <c r="Q81" s="27">
        <f t="shared" si="30"/>
        <v>4702.5333333333338</v>
      </c>
      <c r="R81" s="158">
        <f t="shared" si="30"/>
        <v>4938.2666666666664</v>
      </c>
      <c r="T81" s="34">
        <f t="shared" si="31"/>
        <v>48755.200000000004</v>
      </c>
      <c r="U81" s="27">
        <f t="shared" si="32"/>
        <v>50980.800000000003</v>
      </c>
      <c r="V81" s="27">
        <f t="shared" si="33"/>
        <v>53747.199999999997</v>
      </c>
      <c r="W81" s="27">
        <f t="shared" si="34"/>
        <v>56430.400000000001</v>
      </c>
      <c r="X81" s="158">
        <f t="shared" si="35"/>
        <v>59259.199999999997</v>
      </c>
    </row>
    <row r="82" spans="1:24" x14ac:dyDescent="0.25">
      <c r="A82" s="114" t="s">
        <v>40</v>
      </c>
      <c r="B82" s="146">
        <v>23.44</v>
      </c>
      <c r="C82" s="147">
        <v>24.51</v>
      </c>
      <c r="D82" s="147">
        <v>25.84</v>
      </c>
      <c r="E82" s="147">
        <v>27.13</v>
      </c>
      <c r="F82" s="172">
        <v>28.49</v>
      </c>
      <c r="H82" s="173">
        <f t="shared" si="36"/>
        <v>1875.2</v>
      </c>
      <c r="I82" s="174">
        <f t="shared" si="36"/>
        <v>1960.8000000000002</v>
      </c>
      <c r="J82" s="174">
        <f t="shared" si="36"/>
        <v>2067.1999999999998</v>
      </c>
      <c r="K82" s="174">
        <f t="shared" si="36"/>
        <v>2170.4</v>
      </c>
      <c r="L82" s="175">
        <f t="shared" si="11"/>
        <v>2279.1999999999998</v>
      </c>
      <c r="N82" s="34">
        <f t="shared" si="30"/>
        <v>4062.9333333333338</v>
      </c>
      <c r="O82" s="27">
        <f t="shared" si="30"/>
        <v>4248.4000000000005</v>
      </c>
      <c r="P82" s="27">
        <f t="shared" si="30"/>
        <v>4478.9333333333334</v>
      </c>
      <c r="Q82" s="27">
        <f t="shared" si="30"/>
        <v>4702.5333333333338</v>
      </c>
      <c r="R82" s="158">
        <f t="shared" si="30"/>
        <v>4938.2666666666664</v>
      </c>
      <c r="T82" s="34">
        <f t="shared" si="31"/>
        <v>48755.200000000004</v>
      </c>
      <c r="U82" s="27">
        <f t="shared" si="32"/>
        <v>50980.800000000003</v>
      </c>
      <c r="V82" s="27">
        <f t="shared" si="33"/>
        <v>53747.199999999997</v>
      </c>
      <c r="W82" s="27">
        <f t="shared" si="34"/>
        <v>56430.400000000001</v>
      </c>
      <c r="X82" s="158">
        <f t="shared" si="35"/>
        <v>59259.199999999997</v>
      </c>
    </row>
    <row r="83" spans="1:24" x14ac:dyDescent="0.25">
      <c r="A83" s="114" t="s">
        <v>42</v>
      </c>
      <c r="B83" s="146">
        <v>23.17</v>
      </c>
      <c r="C83" s="147">
        <v>24.330000000000002</v>
      </c>
      <c r="D83" s="147">
        <v>25.55</v>
      </c>
      <c r="E83" s="147">
        <v>26.830000000000002</v>
      </c>
      <c r="F83" s="172">
        <v>28.16</v>
      </c>
      <c r="H83" s="173">
        <f t="shared" si="36"/>
        <v>1853.6000000000001</v>
      </c>
      <c r="I83" s="174">
        <f t="shared" si="36"/>
        <v>1946.4</v>
      </c>
      <c r="J83" s="174">
        <f t="shared" si="36"/>
        <v>2044</v>
      </c>
      <c r="K83" s="174">
        <f t="shared" si="36"/>
        <v>2146.4</v>
      </c>
      <c r="L83" s="175">
        <f t="shared" si="11"/>
        <v>2252.8000000000002</v>
      </c>
      <c r="N83" s="34">
        <f t="shared" ref="N83:R101" si="38">(H83*26)/12</f>
        <v>4016.1333333333337</v>
      </c>
      <c r="O83" s="27">
        <f t="shared" si="38"/>
        <v>4217.2</v>
      </c>
      <c r="P83" s="27">
        <f t="shared" si="38"/>
        <v>4428.666666666667</v>
      </c>
      <c r="Q83" s="27">
        <f t="shared" si="38"/>
        <v>4650.5333333333338</v>
      </c>
      <c r="R83" s="158">
        <f t="shared" si="38"/>
        <v>4881.0666666666666</v>
      </c>
      <c r="T83" s="34">
        <f t="shared" si="31"/>
        <v>48193.600000000006</v>
      </c>
      <c r="U83" s="27">
        <f t="shared" si="32"/>
        <v>50606.400000000001</v>
      </c>
      <c r="V83" s="27">
        <f t="shared" si="33"/>
        <v>53144</v>
      </c>
      <c r="W83" s="27">
        <f t="shared" si="34"/>
        <v>55806.400000000001</v>
      </c>
      <c r="X83" s="158">
        <f t="shared" si="35"/>
        <v>58572.800000000003</v>
      </c>
    </row>
    <row r="84" spans="1:24" x14ac:dyDescent="0.25">
      <c r="A84" s="114" t="s">
        <v>38</v>
      </c>
      <c r="B84" s="146">
        <v>21.09</v>
      </c>
      <c r="C84" s="147">
        <v>22.14</v>
      </c>
      <c r="D84" s="147">
        <v>23.25</v>
      </c>
      <c r="E84" s="147">
        <v>24.41</v>
      </c>
      <c r="F84" s="172">
        <v>25.630000000000003</v>
      </c>
      <c r="H84" s="173">
        <f t="shared" si="36"/>
        <v>1687.2</v>
      </c>
      <c r="I84" s="174">
        <f t="shared" si="36"/>
        <v>1771.2</v>
      </c>
      <c r="J84" s="174">
        <f t="shared" si="36"/>
        <v>1860</v>
      </c>
      <c r="K84" s="174">
        <f t="shared" si="36"/>
        <v>1952.8</v>
      </c>
      <c r="L84" s="175">
        <f t="shared" si="11"/>
        <v>2050.4</v>
      </c>
      <c r="N84" s="34">
        <f t="shared" si="38"/>
        <v>3655.6000000000004</v>
      </c>
      <c r="O84" s="27">
        <f t="shared" si="38"/>
        <v>3837.6000000000004</v>
      </c>
      <c r="P84" s="27">
        <f t="shared" si="38"/>
        <v>4030</v>
      </c>
      <c r="Q84" s="27">
        <f t="shared" si="38"/>
        <v>4231.0666666666666</v>
      </c>
      <c r="R84" s="158">
        <f t="shared" si="38"/>
        <v>4442.5333333333338</v>
      </c>
      <c r="T84" s="34">
        <f t="shared" si="31"/>
        <v>43867.200000000004</v>
      </c>
      <c r="U84" s="27">
        <f t="shared" si="32"/>
        <v>46051.200000000004</v>
      </c>
      <c r="V84" s="27">
        <f t="shared" si="33"/>
        <v>48360</v>
      </c>
      <c r="W84" s="27">
        <f t="shared" si="34"/>
        <v>50772.799999999996</v>
      </c>
      <c r="X84" s="158">
        <f t="shared" si="35"/>
        <v>53310.400000000001</v>
      </c>
    </row>
    <row r="85" spans="1:24" x14ac:dyDescent="0.25">
      <c r="A85" s="114" t="str">
        <f>A127</f>
        <v>Housing Technician</v>
      </c>
      <c r="B85" s="146">
        <f>B127/0.98</f>
        <v>21.09</v>
      </c>
      <c r="C85" s="147">
        <f t="shared" ref="C85:F86" si="39">C127/0.98</f>
        <v>22.14</v>
      </c>
      <c r="D85" s="147">
        <f t="shared" si="39"/>
        <v>23.25</v>
      </c>
      <c r="E85" s="147">
        <f t="shared" si="39"/>
        <v>24.41</v>
      </c>
      <c r="F85" s="172">
        <f t="shared" si="39"/>
        <v>25.630000000000003</v>
      </c>
      <c r="H85" s="173">
        <f t="shared" ref="H85:H86" si="40">B85*80</f>
        <v>1687.2</v>
      </c>
      <c r="I85" s="174">
        <f t="shared" ref="I85:I86" si="41">C85*80</f>
        <v>1771.2</v>
      </c>
      <c r="J85" s="174">
        <f t="shared" ref="J85:J86" si="42">D85*80</f>
        <v>1860</v>
      </c>
      <c r="K85" s="174">
        <f t="shared" ref="K85:K86" si="43">E85*80</f>
        <v>1952.8</v>
      </c>
      <c r="L85" s="175">
        <f t="shared" ref="L85:L86" si="44">F85*80</f>
        <v>2050.4</v>
      </c>
      <c r="N85" s="34">
        <f t="shared" ref="N85:N86" si="45">(H85*26)/12</f>
        <v>3655.6000000000004</v>
      </c>
      <c r="O85" s="27">
        <f t="shared" ref="O85:O86" si="46">(I85*26)/12</f>
        <v>3837.6000000000004</v>
      </c>
      <c r="P85" s="27">
        <f t="shared" ref="P85:P86" si="47">(J85*26)/12</f>
        <v>4030</v>
      </c>
      <c r="Q85" s="27">
        <f t="shared" ref="Q85:Q86" si="48">(K85*26)/12</f>
        <v>4231.0666666666666</v>
      </c>
      <c r="R85" s="158">
        <f t="shared" ref="R85:R86" si="49">(L85*26)/12</f>
        <v>4442.5333333333338</v>
      </c>
      <c r="T85" s="34">
        <f t="shared" ref="T85:T86" si="50">H85*26</f>
        <v>43867.200000000004</v>
      </c>
      <c r="U85" s="27">
        <f t="shared" ref="U85:U86" si="51">I85*26</f>
        <v>46051.200000000004</v>
      </c>
      <c r="V85" s="27">
        <f t="shared" ref="V85:V86" si="52">J85*26</f>
        <v>48360</v>
      </c>
      <c r="W85" s="27">
        <f t="shared" ref="W85:W86" si="53">K85*26</f>
        <v>50772.799999999996</v>
      </c>
      <c r="X85" s="158">
        <f t="shared" ref="X85:X86" si="54">L85*26</f>
        <v>53310.400000000001</v>
      </c>
    </row>
    <row r="86" spans="1:24" x14ac:dyDescent="0.25">
      <c r="A86" s="114" t="str">
        <f>A128</f>
        <v>Housing/Economic Specialist I</v>
      </c>
      <c r="B86" s="146">
        <f>B128/0.98</f>
        <v>23.17</v>
      </c>
      <c r="C86" s="147">
        <f t="shared" si="39"/>
        <v>24.330000000000002</v>
      </c>
      <c r="D86" s="147">
        <f t="shared" si="39"/>
        <v>25.55</v>
      </c>
      <c r="E86" s="147">
        <f t="shared" si="39"/>
        <v>26.830000000000002</v>
      </c>
      <c r="F86" s="172">
        <f t="shared" si="39"/>
        <v>28.16</v>
      </c>
      <c r="H86" s="173">
        <f t="shared" si="40"/>
        <v>1853.6000000000001</v>
      </c>
      <c r="I86" s="174">
        <f t="shared" si="41"/>
        <v>1946.4</v>
      </c>
      <c r="J86" s="174">
        <f t="shared" si="42"/>
        <v>2044</v>
      </c>
      <c r="K86" s="174">
        <f t="shared" si="43"/>
        <v>2146.4</v>
      </c>
      <c r="L86" s="175">
        <f t="shared" si="44"/>
        <v>2252.8000000000002</v>
      </c>
      <c r="N86" s="34">
        <f t="shared" si="45"/>
        <v>4016.1333333333337</v>
      </c>
      <c r="O86" s="27">
        <f t="shared" si="46"/>
        <v>4217.2</v>
      </c>
      <c r="P86" s="27">
        <f t="shared" si="47"/>
        <v>4428.666666666667</v>
      </c>
      <c r="Q86" s="27">
        <f t="shared" si="48"/>
        <v>4650.5333333333338</v>
      </c>
      <c r="R86" s="158">
        <f t="shared" si="49"/>
        <v>4881.0666666666666</v>
      </c>
      <c r="T86" s="34">
        <f t="shared" si="50"/>
        <v>48193.600000000006</v>
      </c>
      <c r="U86" s="27">
        <f t="shared" si="51"/>
        <v>50606.400000000001</v>
      </c>
      <c r="V86" s="27">
        <f t="shared" si="52"/>
        <v>53144</v>
      </c>
      <c r="W86" s="27">
        <f t="shared" si="53"/>
        <v>55806.400000000001</v>
      </c>
      <c r="X86" s="158">
        <f t="shared" si="54"/>
        <v>58572.800000000003</v>
      </c>
    </row>
    <row r="87" spans="1:24" x14ac:dyDescent="0.25">
      <c r="A87" s="114" t="s">
        <v>47</v>
      </c>
      <c r="B87" s="146">
        <v>21.67</v>
      </c>
      <c r="C87" s="147">
        <v>22.75</v>
      </c>
      <c r="D87" s="147">
        <v>23.89</v>
      </c>
      <c r="E87" s="147">
        <v>25.080000000000002</v>
      </c>
      <c r="F87" s="172">
        <v>26.34</v>
      </c>
      <c r="H87" s="173">
        <f t="shared" si="36"/>
        <v>1733.6000000000001</v>
      </c>
      <c r="I87" s="174">
        <f t="shared" si="36"/>
        <v>1820</v>
      </c>
      <c r="J87" s="174">
        <f t="shared" si="36"/>
        <v>1911.2</v>
      </c>
      <c r="K87" s="174">
        <f t="shared" si="36"/>
        <v>2006.4</v>
      </c>
      <c r="L87" s="175">
        <f t="shared" si="11"/>
        <v>2107.1999999999998</v>
      </c>
      <c r="N87" s="34">
        <f t="shared" si="38"/>
        <v>3756.1333333333337</v>
      </c>
      <c r="O87" s="27">
        <f t="shared" si="38"/>
        <v>3943.3333333333335</v>
      </c>
      <c r="P87" s="27">
        <f t="shared" si="38"/>
        <v>4140.9333333333334</v>
      </c>
      <c r="Q87" s="27">
        <f t="shared" si="38"/>
        <v>4347.2</v>
      </c>
      <c r="R87" s="158">
        <f t="shared" si="38"/>
        <v>4565.5999999999995</v>
      </c>
      <c r="T87" s="34">
        <f t="shared" si="31"/>
        <v>45073.600000000006</v>
      </c>
      <c r="U87" s="27">
        <f t="shared" si="32"/>
        <v>47320</v>
      </c>
      <c r="V87" s="27">
        <f t="shared" si="33"/>
        <v>49691.200000000004</v>
      </c>
      <c r="W87" s="27">
        <f t="shared" si="34"/>
        <v>52166.400000000001</v>
      </c>
      <c r="X87" s="158">
        <f t="shared" si="35"/>
        <v>54787.199999999997</v>
      </c>
    </row>
    <row r="88" spans="1:24" x14ac:dyDescent="0.25">
      <c r="A88" s="114" t="s">
        <v>87</v>
      </c>
      <c r="B88" s="146">
        <v>24.18</v>
      </c>
      <c r="C88" s="147">
        <v>25.39</v>
      </c>
      <c r="D88" s="147">
        <v>26.66</v>
      </c>
      <c r="E88" s="147">
        <v>28</v>
      </c>
      <c r="F88" s="172">
        <v>29.4</v>
      </c>
      <c r="H88" s="173">
        <f t="shared" si="36"/>
        <v>1934.4</v>
      </c>
      <c r="I88" s="174">
        <f t="shared" si="36"/>
        <v>2031.2</v>
      </c>
      <c r="J88" s="174">
        <f t="shared" si="36"/>
        <v>2132.8000000000002</v>
      </c>
      <c r="K88" s="174">
        <f t="shared" si="36"/>
        <v>2240</v>
      </c>
      <c r="L88" s="175">
        <f t="shared" si="11"/>
        <v>2352</v>
      </c>
      <c r="N88" s="34">
        <f t="shared" si="38"/>
        <v>4191.2</v>
      </c>
      <c r="O88" s="27">
        <f t="shared" si="38"/>
        <v>4400.9333333333334</v>
      </c>
      <c r="P88" s="27">
        <f t="shared" si="38"/>
        <v>4621.0666666666666</v>
      </c>
      <c r="Q88" s="27">
        <f t="shared" si="38"/>
        <v>4853.333333333333</v>
      </c>
      <c r="R88" s="158">
        <f t="shared" si="38"/>
        <v>5096</v>
      </c>
      <c r="T88" s="34">
        <f t="shared" si="31"/>
        <v>50294.400000000001</v>
      </c>
      <c r="U88" s="27">
        <f t="shared" si="32"/>
        <v>52811.200000000004</v>
      </c>
      <c r="V88" s="27">
        <f t="shared" si="33"/>
        <v>55452.800000000003</v>
      </c>
      <c r="W88" s="27">
        <f t="shared" si="34"/>
        <v>58240</v>
      </c>
      <c r="X88" s="158">
        <f t="shared" si="35"/>
        <v>61152</v>
      </c>
    </row>
    <row r="89" spans="1:24" x14ac:dyDescent="0.25">
      <c r="A89" s="114" t="s">
        <v>48</v>
      </c>
      <c r="B89" s="146">
        <v>11.4</v>
      </c>
      <c r="C89" s="147">
        <v>11.98</v>
      </c>
      <c r="D89" s="147">
        <v>12.58</v>
      </c>
      <c r="E89" s="147">
        <v>13.2</v>
      </c>
      <c r="F89" s="172">
        <v>13.86</v>
      </c>
      <c r="H89" s="173">
        <f t="shared" si="36"/>
        <v>912</v>
      </c>
      <c r="I89" s="174">
        <f t="shared" si="36"/>
        <v>958.40000000000009</v>
      </c>
      <c r="J89" s="174">
        <f t="shared" si="36"/>
        <v>1006.4</v>
      </c>
      <c r="K89" s="174">
        <f t="shared" si="36"/>
        <v>1056</v>
      </c>
      <c r="L89" s="175">
        <f t="shared" si="11"/>
        <v>1108.8</v>
      </c>
      <c r="N89" s="34">
        <f t="shared" si="38"/>
        <v>1976</v>
      </c>
      <c r="O89" s="27">
        <f t="shared" si="38"/>
        <v>2076.5333333333333</v>
      </c>
      <c r="P89" s="27">
        <f t="shared" si="38"/>
        <v>2180.5333333333333</v>
      </c>
      <c r="Q89" s="27">
        <f t="shared" si="38"/>
        <v>2288</v>
      </c>
      <c r="R89" s="158">
        <f t="shared" si="38"/>
        <v>2402.4</v>
      </c>
      <c r="T89" s="34">
        <f t="shared" si="31"/>
        <v>23712</v>
      </c>
      <c r="U89" s="27">
        <f t="shared" si="32"/>
        <v>24918.400000000001</v>
      </c>
      <c r="V89" s="27">
        <f t="shared" si="33"/>
        <v>26166.399999999998</v>
      </c>
      <c r="W89" s="27">
        <f t="shared" si="34"/>
        <v>27456</v>
      </c>
      <c r="X89" s="158">
        <f t="shared" si="35"/>
        <v>28828.799999999999</v>
      </c>
    </row>
    <row r="90" spans="1:24" x14ac:dyDescent="0.25">
      <c r="A90" s="114" t="s">
        <v>49</v>
      </c>
      <c r="B90" s="146">
        <v>15.52</v>
      </c>
      <c r="C90" s="147">
        <v>16.29</v>
      </c>
      <c r="D90" s="147">
        <v>17.100000000000001</v>
      </c>
      <c r="E90" s="147">
        <v>17.96</v>
      </c>
      <c r="F90" s="172">
        <v>18.86</v>
      </c>
      <c r="H90" s="173">
        <f t="shared" si="36"/>
        <v>1241.5999999999999</v>
      </c>
      <c r="I90" s="174">
        <f t="shared" si="36"/>
        <v>1303.1999999999998</v>
      </c>
      <c r="J90" s="174">
        <f t="shared" si="36"/>
        <v>1368</v>
      </c>
      <c r="K90" s="174">
        <f t="shared" si="36"/>
        <v>1436.8000000000002</v>
      </c>
      <c r="L90" s="175">
        <f t="shared" si="11"/>
        <v>1508.8</v>
      </c>
      <c r="N90" s="34">
        <f t="shared" si="38"/>
        <v>2690.1333333333332</v>
      </c>
      <c r="O90" s="27">
        <f t="shared" si="38"/>
        <v>2823.6</v>
      </c>
      <c r="P90" s="27">
        <f t="shared" si="38"/>
        <v>2964</v>
      </c>
      <c r="Q90" s="27">
        <f t="shared" si="38"/>
        <v>3113.0666666666671</v>
      </c>
      <c r="R90" s="158">
        <f t="shared" si="38"/>
        <v>3269.0666666666662</v>
      </c>
      <c r="T90" s="34">
        <f t="shared" si="31"/>
        <v>32281.599999999999</v>
      </c>
      <c r="U90" s="27">
        <f t="shared" si="32"/>
        <v>33883.199999999997</v>
      </c>
      <c r="V90" s="27">
        <f t="shared" si="33"/>
        <v>35568</v>
      </c>
      <c r="W90" s="27">
        <f t="shared" si="34"/>
        <v>37356.800000000003</v>
      </c>
      <c r="X90" s="158">
        <f t="shared" si="35"/>
        <v>39228.799999999996</v>
      </c>
    </row>
    <row r="91" spans="1:24" x14ac:dyDescent="0.25">
      <c r="A91" s="114" t="s">
        <v>50</v>
      </c>
      <c r="B91" s="146">
        <v>17.28</v>
      </c>
      <c r="C91" s="147">
        <v>18.149999999999999</v>
      </c>
      <c r="D91" s="147">
        <v>19.05</v>
      </c>
      <c r="E91" s="147">
        <v>20.010000000000002</v>
      </c>
      <c r="F91" s="172">
        <v>21</v>
      </c>
      <c r="H91" s="173">
        <f t="shared" si="36"/>
        <v>1382.4</v>
      </c>
      <c r="I91" s="174">
        <f t="shared" si="36"/>
        <v>1452</v>
      </c>
      <c r="J91" s="174">
        <f t="shared" si="36"/>
        <v>1524</v>
      </c>
      <c r="K91" s="174">
        <f t="shared" si="36"/>
        <v>1600.8000000000002</v>
      </c>
      <c r="L91" s="175">
        <f t="shared" si="11"/>
        <v>1680</v>
      </c>
      <c r="N91" s="34">
        <f t="shared" si="38"/>
        <v>2995.2000000000003</v>
      </c>
      <c r="O91" s="27">
        <f t="shared" si="38"/>
        <v>3146</v>
      </c>
      <c r="P91" s="27">
        <f t="shared" si="38"/>
        <v>3302</v>
      </c>
      <c r="Q91" s="27">
        <f t="shared" si="38"/>
        <v>3468.4</v>
      </c>
      <c r="R91" s="158">
        <f t="shared" si="38"/>
        <v>3640</v>
      </c>
      <c r="T91" s="34">
        <f t="shared" si="31"/>
        <v>35942.400000000001</v>
      </c>
      <c r="U91" s="27">
        <f t="shared" si="32"/>
        <v>37752</v>
      </c>
      <c r="V91" s="27">
        <f t="shared" si="33"/>
        <v>39624</v>
      </c>
      <c r="W91" s="27">
        <f t="shared" si="34"/>
        <v>41620.800000000003</v>
      </c>
      <c r="X91" s="158">
        <f t="shared" si="35"/>
        <v>43680</v>
      </c>
    </row>
    <row r="92" spans="1:24" x14ac:dyDescent="0.25">
      <c r="A92" s="114" t="s">
        <v>51</v>
      </c>
      <c r="B92" s="146">
        <v>20.240000000000002</v>
      </c>
      <c r="C92" s="147">
        <v>21.25</v>
      </c>
      <c r="D92" s="147">
        <v>22.310000000000002</v>
      </c>
      <c r="E92" s="147">
        <v>23.430000000000003</v>
      </c>
      <c r="F92" s="172">
        <v>24.6</v>
      </c>
      <c r="H92" s="173">
        <f t="shared" si="36"/>
        <v>1619.2000000000003</v>
      </c>
      <c r="I92" s="174">
        <f t="shared" si="36"/>
        <v>1700</v>
      </c>
      <c r="J92" s="174">
        <f t="shared" si="36"/>
        <v>1784.8000000000002</v>
      </c>
      <c r="K92" s="174">
        <f t="shared" si="36"/>
        <v>1874.4000000000003</v>
      </c>
      <c r="L92" s="175">
        <f t="shared" si="11"/>
        <v>1968</v>
      </c>
      <c r="N92" s="34">
        <f t="shared" si="38"/>
        <v>3508.2666666666669</v>
      </c>
      <c r="O92" s="27">
        <f t="shared" si="38"/>
        <v>3683.3333333333335</v>
      </c>
      <c r="P92" s="27">
        <f t="shared" si="38"/>
        <v>3867.0666666666671</v>
      </c>
      <c r="Q92" s="27">
        <f t="shared" si="38"/>
        <v>4061.2000000000007</v>
      </c>
      <c r="R92" s="158">
        <f t="shared" si="38"/>
        <v>4264</v>
      </c>
      <c r="T92" s="34">
        <f t="shared" si="31"/>
        <v>42099.200000000004</v>
      </c>
      <c r="U92" s="27">
        <f t="shared" si="32"/>
        <v>44200</v>
      </c>
      <c r="V92" s="27">
        <f t="shared" si="33"/>
        <v>46404.800000000003</v>
      </c>
      <c r="W92" s="27">
        <f t="shared" si="34"/>
        <v>48734.400000000009</v>
      </c>
      <c r="X92" s="158">
        <f t="shared" si="35"/>
        <v>51168</v>
      </c>
    </row>
    <row r="93" spans="1:24" x14ac:dyDescent="0.25">
      <c r="A93" s="114" t="s">
        <v>46</v>
      </c>
      <c r="B93" s="146">
        <v>19.850000000000001</v>
      </c>
      <c r="C93" s="147">
        <v>20.84</v>
      </c>
      <c r="D93" s="147">
        <v>21.89</v>
      </c>
      <c r="E93" s="147">
        <v>22.98</v>
      </c>
      <c r="F93" s="172">
        <v>24.13</v>
      </c>
      <c r="H93" s="173">
        <f t="shared" si="36"/>
        <v>1588</v>
      </c>
      <c r="I93" s="174">
        <f t="shared" si="36"/>
        <v>1667.2</v>
      </c>
      <c r="J93" s="174">
        <f t="shared" si="36"/>
        <v>1751.2</v>
      </c>
      <c r="K93" s="174">
        <f t="shared" si="36"/>
        <v>1838.4</v>
      </c>
      <c r="L93" s="175">
        <f t="shared" si="11"/>
        <v>1930.3999999999999</v>
      </c>
      <c r="N93" s="34">
        <f t="shared" si="38"/>
        <v>3440.6666666666665</v>
      </c>
      <c r="O93" s="27">
        <f t="shared" si="38"/>
        <v>3612.2666666666669</v>
      </c>
      <c r="P93" s="27">
        <f t="shared" si="38"/>
        <v>3794.2666666666669</v>
      </c>
      <c r="Q93" s="27">
        <f t="shared" si="38"/>
        <v>3983.2000000000003</v>
      </c>
      <c r="R93" s="158">
        <f t="shared" si="38"/>
        <v>4182.5333333333328</v>
      </c>
      <c r="T93" s="34">
        <f t="shared" si="31"/>
        <v>41288</v>
      </c>
      <c r="U93" s="27">
        <f t="shared" si="32"/>
        <v>43347.200000000004</v>
      </c>
      <c r="V93" s="27">
        <f t="shared" si="33"/>
        <v>45531.200000000004</v>
      </c>
      <c r="W93" s="27">
        <f t="shared" si="34"/>
        <v>47798.400000000001</v>
      </c>
      <c r="X93" s="158">
        <f t="shared" si="35"/>
        <v>50190.399999999994</v>
      </c>
    </row>
    <row r="94" spans="1:24" x14ac:dyDescent="0.25">
      <c r="A94" s="114" t="s">
        <v>76</v>
      </c>
      <c r="B94" s="146">
        <v>21.09</v>
      </c>
      <c r="C94" s="147">
        <v>22.14</v>
      </c>
      <c r="D94" s="147">
        <v>23.25</v>
      </c>
      <c r="E94" s="147">
        <v>24.41</v>
      </c>
      <c r="F94" s="172">
        <v>25.63</v>
      </c>
      <c r="H94" s="173">
        <f t="shared" si="36"/>
        <v>1687.2</v>
      </c>
      <c r="I94" s="174">
        <f t="shared" si="36"/>
        <v>1771.2</v>
      </c>
      <c r="J94" s="174">
        <f t="shared" si="36"/>
        <v>1860</v>
      </c>
      <c r="K94" s="174">
        <f t="shared" si="36"/>
        <v>1952.8</v>
      </c>
      <c r="L94" s="175">
        <f t="shared" si="11"/>
        <v>2050.4</v>
      </c>
      <c r="N94" s="34">
        <f t="shared" si="38"/>
        <v>3655.6000000000004</v>
      </c>
      <c r="O94" s="27">
        <f t="shared" si="38"/>
        <v>3837.6000000000004</v>
      </c>
      <c r="P94" s="27">
        <f t="shared" si="38"/>
        <v>4030</v>
      </c>
      <c r="Q94" s="27">
        <f t="shared" si="38"/>
        <v>4231.0666666666666</v>
      </c>
      <c r="R94" s="158">
        <f t="shared" si="38"/>
        <v>4442.5333333333338</v>
      </c>
      <c r="T94" s="34">
        <f t="shared" si="31"/>
        <v>43867.200000000004</v>
      </c>
      <c r="U94" s="27">
        <f t="shared" si="32"/>
        <v>46051.200000000004</v>
      </c>
      <c r="V94" s="27">
        <f t="shared" si="33"/>
        <v>48360</v>
      </c>
      <c r="W94" s="27">
        <f t="shared" si="34"/>
        <v>50772.799999999996</v>
      </c>
      <c r="X94" s="158">
        <f t="shared" si="35"/>
        <v>53310.400000000001</v>
      </c>
    </row>
    <row r="95" spans="1:24" x14ac:dyDescent="0.25">
      <c r="A95" s="114" t="s">
        <v>88</v>
      </c>
      <c r="B95" s="146">
        <v>21.59</v>
      </c>
      <c r="C95" s="147">
        <v>22.67</v>
      </c>
      <c r="D95" s="147">
        <v>23.8</v>
      </c>
      <c r="E95" s="147">
        <v>24.99</v>
      </c>
      <c r="F95" s="172">
        <v>26.24</v>
      </c>
      <c r="H95" s="173">
        <f t="shared" si="36"/>
        <v>1727.2</v>
      </c>
      <c r="I95" s="174">
        <f t="shared" si="36"/>
        <v>1813.6000000000001</v>
      </c>
      <c r="J95" s="174">
        <f t="shared" si="36"/>
        <v>1904</v>
      </c>
      <c r="K95" s="174">
        <f t="shared" si="36"/>
        <v>1999.1999999999998</v>
      </c>
      <c r="L95" s="175">
        <f t="shared" si="11"/>
        <v>2099.1999999999998</v>
      </c>
      <c r="N95" s="34">
        <f t="shared" si="38"/>
        <v>3742.2666666666669</v>
      </c>
      <c r="O95" s="27">
        <f t="shared" si="38"/>
        <v>3929.4666666666672</v>
      </c>
      <c r="P95" s="27">
        <f t="shared" si="38"/>
        <v>4125.333333333333</v>
      </c>
      <c r="Q95" s="27">
        <f t="shared" si="38"/>
        <v>4331.5999999999995</v>
      </c>
      <c r="R95" s="158">
        <f t="shared" si="38"/>
        <v>4548.2666666666664</v>
      </c>
      <c r="T95" s="34">
        <f t="shared" si="31"/>
        <v>44907.200000000004</v>
      </c>
      <c r="U95" s="27">
        <f t="shared" si="32"/>
        <v>47153.600000000006</v>
      </c>
      <c r="V95" s="27">
        <f t="shared" si="33"/>
        <v>49504</v>
      </c>
      <c r="W95" s="27">
        <f t="shared" si="34"/>
        <v>51979.199999999997</v>
      </c>
      <c r="X95" s="158">
        <f t="shared" si="35"/>
        <v>54579.199999999997</v>
      </c>
    </row>
    <row r="96" spans="1:24" x14ac:dyDescent="0.25">
      <c r="A96" s="114" t="s">
        <v>89</v>
      </c>
      <c r="B96" s="146">
        <v>15.66</v>
      </c>
      <c r="C96" s="147">
        <v>16.45</v>
      </c>
      <c r="D96" s="147">
        <v>17.27</v>
      </c>
      <c r="E96" s="147">
        <v>18.14</v>
      </c>
      <c r="F96" s="172">
        <v>19.04</v>
      </c>
      <c r="H96" s="173">
        <f t="shared" si="36"/>
        <v>1252.8</v>
      </c>
      <c r="I96" s="174">
        <f t="shared" si="36"/>
        <v>1316</v>
      </c>
      <c r="J96" s="174">
        <f t="shared" si="36"/>
        <v>1381.6</v>
      </c>
      <c r="K96" s="174">
        <f t="shared" si="36"/>
        <v>1451.2</v>
      </c>
      <c r="L96" s="175">
        <f t="shared" si="11"/>
        <v>1523.1999999999998</v>
      </c>
      <c r="N96" s="34">
        <f t="shared" si="38"/>
        <v>2714.4</v>
      </c>
      <c r="O96" s="27">
        <f t="shared" si="38"/>
        <v>2851.3333333333335</v>
      </c>
      <c r="P96" s="27">
        <f t="shared" si="38"/>
        <v>2993.4666666666667</v>
      </c>
      <c r="Q96" s="27">
        <f t="shared" si="38"/>
        <v>3144.2666666666669</v>
      </c>
      <c r="R96" s="158">
        <f t="shared" si="38"/>
        <v>3300.2666666666664</v>
      </c>
      <c r="T96" s="34">
        <f t="shared" si="31"/>
        <v>32572.799999999999</v>
      </c>
      <c r="U96" s="27">
        <f t="shared" si="32"/>
        <v>34216</v>
      </c>
      <c r="V96" s="27">
        <f t="shared" si="33"/>
        <v>35921.599999999999</v>
      </c>
      <c r="W96" s="27">
        <f t="shared" si="34"/>
        <v>37731.200000000004</v>
      </c>
      <c r="X96" s="158">
        <f t="shared" si="35"/>
        <v>39603.199999999997</v>
      </c>
    </row>
    <row r="97" spans="1:24" x14ac:dyDescent="0.25">
      <c r="A97" s="114" t="str">
        <f>A139</f>
        <v>Rehab. Specialist / Code Compliance</v>
      </c>
      <c r="B97" s="146">
        <f>B139/0.98</f>
        <v>23.42</v>
      </c>
      <c r="C97" s="147">
        <f t="shared" ref="C97:F97" si="55">C139/0.98</f>
        <v>24.59</v>
      </c>
      <c r="D97" s="147">
        <f t="shared" si="55"/>
        <v>25.82</v>
      </c>
      <c r="E97" s="147">
        <f t="shared" si="55"/>
        <v>27.110000000000003</v>
      </c>
      <c r="F97" s="172">
        <f t="shared" si="55"/>
        <v>28.470000000000002</v>
      </c>
      <c r="H97" s="173">
        <f t="shared" ref="H97" si="56">B97*80</f>
        <v>1873.6000000000001</v>
      </c>
      <c r="I97" s="174">
        <f t="shared" ref="I97" si="57">C97*80</f>
        <v>1967.2</v>
      </c>
      <c r="J97" s="174">
        <f t="shared" ref="J97" si="58">D97*80</f>
        <v>2065.6</v>
      </c>
      <c r="K97" s="174">
        <f t="shared" ref="K97" si="59">E97*80</f>
        <v>2168.8000000000002</v>
      </c>
      <c r="L97" s="175">
        <f t="shared" ref="L97" si="60">F97*80</f>
        <v>2277.6000000000004</v>
      </c>
      <c r="N97" s="34">
        <f t="shared" ref="N97" si="61">(H97*26)/12</f>
        <v>4059.4666666666672</v>
      </c>
      <c r="O97" s="27">
        <f t="shared" ref="O97" si="62">(I97*26)/12</f>
        <v>4262.2666666666673</v>
      </c>
      <c r="P97" s="27">
        <f t="shared" ref="P97" si="63">(J97*26)/12</f>
        <v>4475.4666666666662</v>
      </c>
      <c r="Q97" s="27">
        <f t="shared" ref="Q97" si="64">(K97*26)/12</f>
        <v>4699.0666666666666</v>
      </c>
      <c r="R97" s="158">
        <f t="shared" ref="R97" si="65">(L97*26)/12</f>
        <v>4934.8</v>
      </c>
      <c r="T97" s="34">
        <f t="shared" ref="T97" si="66">H97*26</f>
        <v>48713.600000000006</v>
      </c>
      <c r="U97" s="27">
        <f t="shared" ref="U97" si="67">I97*26</f>
        <v>51147.200000000004</v>
      </c>
      <c r="V97" s="27">
        <f t="shared" ref="V97" si="68">J97*26</f>
        <v>53705.599999999999</v>
      </c>
      <c r="W97" s="27">
        <f t="shared" ref="W97" si="69">K97*26</f>
        <v>56388.800000000003</v>
      </c>
      <c r="X97" s="158">
        <f t="shared" ref="X97" si="70">L97*26</f>
        <v>59217.600000000006</v>
      </c>
    </row>
    <row r="98" spans="1:24" x14ac:dyDescent="0.25">
      <c r="A98" s="114" t="s">
        <v>44</v>
      </c>
      <c r="B98" s="146">
        <v>19.25</v>
      </c>
      <c r="C98" s="147">
        <v>20.21</v>
      </c>
      <c r="D98" s="147">
        <v>21.22</v>
      </c>
      <c r="E98" s="147">
        <v>22.29</v>
      </c>
      <c r="F98" s="172">
        <v>23.4</v>
      </c>
      <c r="H98" s="173">
        <f t="shared" ref="H98:K105" si="71">B98*80</f>
        <v>1540</v>
      </c>
      <c r="I98" s="174">
        <f t="shared" si="71"/>
        <v>1616.8000000000002</v>
      </c>
      <c r="J98" s="174">
        <f t="shared" si="71"/>
        <v>1697.6</v>
      </c>
      <c r="K98" s="174">
        <f t="shared" si="71"/>
        <v>1783.1999999999998</v>
      </c>
      <c r="L98" s="175">
        <f t="shared" si="11"/>
        <v>1872</v>
      </c>
      <c r="N98" s="34">
        <f t="shared" si="38"/>
        <v>3336.6666666666665</v>
      </c>
      <c r="O98" s="27">
        <f t="shared" si="38"/>
        <v>3503.0666666666671</v>
      </c>
      <c r="P98" s="27">
        <f t="shared" si="38"/>
        <v>3678.1333333333332</v>
      </c>
      <c r="Q98" s="27">
        <f t="shared" si="38"/>
        <v>3863.6</v>
      </c>
      <c r="R98" s="158">
        <f t="shared" si="38"/>
        <v>4056</v>
      </c>
      <c r="T98" s="34">
        <f t="shared" si="31"/>
        <v>40040</v>
      </c>
      <c r="U98" s="27">
        <f t="shared" si="32"/>
        <v>42036.800000000003</v>
      </c>
      <c r="V98" s="27">
        <f t="shared" si="33"/>
        <v>44137.599999999999</v>
      </c>
      <c r="W98" s="27">
        <f t="shared" si="34"/>
        <v>46363.199999999997</v>
      </c>
      <c r="X98" s="158">
        <f t="shared" si="35"/>
        <v>48672</v>
      </c>
    </row>
    <row r="99" spans="1:24" x14ac:dyDescent="0.25">
      <c r="A99" s="114" t="s">
        <v>53</v>
      </c>
      <c r="B99" s="146">
        <v>23.72</v>
      </c>
      <c r="C99" s="147">
        <v>24.9</v>
      </c>
      <c r="D99" s="147">
        <v>26.15</v>
      </c>
      <c r="E99" s="147">
        <v>27.45</v>
      </c>
      <c r="F99" s="172">
        <v>28.83</v>
      </c>
      <c r="H99" s="173">
        <f t="shared" si="71"/>
        <v>1897.6</v>
      </c>
      <c r="I99" s="174">
        <f t="shared" si="71"/>
        <v>1992</v>
      </c>
      <c r="J99" s="174">
        <f t="shared" si="71"/>
        <v>2092</v>
      </c>
      <c r="K99" s="174">
        <f t="shared" si="71"/>
        <v>2196</v>
      </c>
      <c r="L99" s="175">
        <f t="shared" si="11"/>
        <v>2306.3999999999996</v>
      </c>
      <c r="N99" s="34">
        <f t="shared" si="38"/>
        <v>4111.4666666666662</v>
      </c>
      <c r="O99" s="27">
        <f t="shared" si="38"/>
        <v>4316</v>
      </c>
      <c r="P99" s="27">
        <f t="shared" si="38"/>
        <v>4532.666666666667</v>
      </c>
      <c r="Q99" s="27">
        <f t="shared" si="38"/>
        <v>4758</v>
      </c>
      <c r="R99" s="158">
        <f t="shared" si="38"/>
        <v>4997.2</v>
      </c>
      <c r="T99" s="34">
        <f t="shared" si="31"/>
        <v>49337.599999999999</v>
      </c>
      <c r="U99" s="27">
        <f t="shared" si="32"/>
        <v>51792</v>
      </c>
      <c r="V99" s="27">
        <f t="shared" si="33"/>
        <v>54392</v>
      </c>
      <c r="W99" s="27">
        <f t="shared" si="34"/>
        <v>57096</v>
      </c>
      <c r="X99" s="158">
        <f t="shared" si="35"/>
        <v>59966.399999999994</v>
      </c>
    </row>
    <row r="100" spans="1:24" x14ac:dyDescent="0.25">
      <c r="A100" s="114" t="s">
        <v>59</v>
      </c>
      <c r="B100" s="146">
        <v>17.71</v>
      </c>
      <c r="C100" s="147">
        <v>18.59</v>
      </c>
      <c r="D100" s="147">
        <v>19.52</v>
      </c>
      <c r="E100" s="147">
        <v>20.5</v>
      </c>
      <c r="F100" s="172">
        <v>21.52</v>
      </c>
      <c r="H100" s="173">
        <f t="shared" si="71"/>
        <v>1416.8000000000002</v>
      </c>
      <c r="I100" s="174">
        <f t="shared" si="71"/>
        <v>1487.2</v>
      </c>
      <c r="J100" s="174">
        <f t="shared" si="71"/>
        <v>1561.6</v>
      </c>
      <c r="K100" s="174">
        <f t="shared" si="71"/>
        <v>1640</v>
      </c>
      <c r="L100" s="175">
        <f t="shared" si="11"/>
        <v>1721.6</v>
      </c>
      <c r="N100" s="34">
        <f t="shared" si="38"/>
        <v>3069.7333333333336</v>
      </c>
      <c r="O100" s="27">
        <f t="shared" si="38"/>
        <v>3222.2666666666669</v>
      </c>
      <c r="P100" s="27">
        <f t="shared" si="38"/>
        <v>3383.4666666666667</v>
      </c>
      <c r="Q100" s="27">
        <f t="shared" si="38"/>
        <v>3553.3333333333335</v>
      </c>
      <c r="R100" s="158">
        <f t="shared" si="38"/>
        <v>3730.1333333333332</v>
      </c>
      <c r="T100" s="34">
        <f t="shared" si="31"/>
        <v>36836.800000000003</v>
      </c>
      <c r="U100" s="27">
        <f t="shared" si="32"/>
        <v>38667.200000000004</v>
      </c>
      <c r="V100" s="27">
        <f t="shared" si="33"/>
        <v>40601.599999999999</v>
      </c>
      <c r="W100" s="27">
        <f t="shared" si="34"/>
        <v>42640</v>
      </c>
      <c r="X100" s="158">
        <f t="shared" si="35"/>
        <v>44761.599999999999</v>
      </c>
    </row>
    <row r="101" spans="1:24" x14ac:dyDescent="0.25">
      <c r="A101" s="114" t="s">
        <v>54</v>
      </c>
      <c r="B101" s="146">
        <v>24.94</v>
      </c>
      <c r="C101" s="147">
        <v>26.19</v>
      </c>
      <c r="D101" s="147">
        <v>27.5</v>
      </c>
      <c r="E101" s="147">
        <v>28.88</v>
      </c>
      <c r="F101" s="172">
        <v>30.33</v>
      </c>
      <c r="H101" s="173">
        <f t="shared" si="71"/>
        <v>1995.2</v>
      </c>
      <c r="I101" s="174">
        <f t="shared" si="71"/>
        <v>2095.2000000000003</v>
      </c>
      <c r="J101" s="174">
        <f t="shared" si="71"/>
        <v>2200</v>
      </c>
      <c r="K101" s="174">
        <f t="shared" si="71"/>
        <v>2310.4</v>
      </c>
      <c r="L101" s="175">
        <f t="shared" si="11"/>
        <v>2426.3999999999996</v>
      </c>
      <c r="N101" s="34">
        <f t="shared" si="38"/>
        <v>4322.9333333333334</v>
      </c>
      <c r="O101" s="27">
        <f t="shared" si="38"/>
        <v>4539.6000000000004</v>
      </c>
      <c r="P101" s="27">
        <f t="shared" si="38"/>
        <v>4766.666666666667</v>
      </c>
      <c r="Q101" s="27">
        <f t="shared" si="38"/>
        <v>5005.8666666666668</v>
      </c>
      <c r="R101" s="158">
        <f t="shared" si="38"/>
        <v>5257.2</v>
      </c>
      <c r="T101" s="34">
        <f t="shared" si="31"/>
        <v>51875.200000000004</v>
      </c>
      <c r="U101" s="27">
        <f t="shared" si="32"/>
        <v>54475.200000000004</v>
      </c>
      <c r="V101" s="27">
        <f t="shared" si="33"/>
        <v>57200</v>
      </c>
      <c r="W101" s="27">
        <f t="shared" si="34"/>
        <v>60070.400000000001</v>
      </c>
      <c r="X101" s="158">
        <f t="shared" si="35"/>
        <v>63086.399999999994</v>
      </c>
    </row>
    <row r="102" spans="1:24" s="5" customFormat="1" x14ac:dyDescent="0.25">
      <c r="A102" s="120" t="s">
        <v>55</v>
      </c>
      <c r="B102" s="146">
        <v>27.97</v>
      </c>
      <c r="C102" s="147">
        <v>29.37</v>
      </c>
      <c r="D102" s="147">
        <v>30.84</v>
      </c>
      <c r="E102" s="147">
        <v>32.39</v>
      </c>
      <c r="F102" s="172">
        <v>34.01</v>
      </c>
      <c r="H102" s="173">
        <f t="shared" si="71"/>
        <v>2237.6</v>
      </c>
      <c r="I102" s="174">
        <f t="shared" si="71"/>
        <v>2349.6</v>
      </c>
      <c r="J102" s="174">
        <f t="shared" si="71"/>
        <v>2467.1999999999998</v>
      </c>
      <c r="K102" s="174">
        <f t="shared" si="71"/>
        <v>2591.1999999999998</v>
      </c>
      <c r="L102" s="175">
        <f t="shared" si="11"/>
        <v>2720.7999999999997</v>
      </c>
      <c r="M102" s="2"/>
      <c r="N102" s="34">
        <f t="shared" ref="N102:R105" si="72">(H102*26)/12</f>
        <v>4848.1333333333332</v>
      </c>
      <c r="O102" s="27">
        <f t="shared" si="72"/>
        <v>5090.8</v>
      </c>
      <c r="P102" s="27">
        <f t="shared" si="72"/>
        <v>5345.5999999999995</v>
      </c>
      <c r="Q102" s="27">
        <f t="shared" si="72"/>
        <v>5614.2666666666664</v>
      </c>
      <c r="R102" s="158">
        <f t="shared" si="72"/>
        <v>5895.0666666666657</v>
      </c>
      <c r="T102" s="34">
        <f t="shared" si="31"/>
        <v>58177.599999999999</v>
      </c>
      <c r="U102" s="27">
        <f t="shared" si="32"/>
        <v>61089.599999999999</v>
      </c>
      <c r="V102" s="27">
        <f t="shared" si="33"/>
        <v>64147.199999999997</v>
      </c>
      <c r="W102" s="27">
        <f t="shared" si="34"/>
        <v>67371.199999999997</v>
      </c>
      <c r="X102" s="158">
        <f t="shared" si="35"/>
        <v>70740.799999999988</v>
      </c>
    </row>
    <row r="103" spans="1:24" s="5" customFormat="1" x14ac:dyDescent="0.25">
      <c r="A103" s="120" t="s">
        <v>90</v>
      </c>
      <c r="B103" s="146">
        <v>18.77</v>
      </c>
      <c r="C103" s="147">
        <v>19.71</v>
      </c>
      <c r="D103" s="147">
        <v>20.7</v>
      </c>
      <c r="E103" s="147">
        <v>21.73</v>
      </c>
      <c r="F103" s="172">
        <v>22.82</v>
      </c>
      <c r="H103" s="173">
        <f t="shared" si="71"/>
        <v>1501.6</v>
      </c>
      <c r="I103" s="174">
        <f t="shared" si="71"/>
        <v>1576.8000000000002</v>
      </c>
      <c r="J103" s="174">
        <f t="shared" si="71"/>
        <v>1656</v>
      </c>
      <c r="K103" s="174">
        <f t="shared" si="71"/>
        <v>1738.4</v>
      </c>
      <c r="L103" s="175">
        <f t="shared" si="11"/>
        <v>1825.6</v>
      </c>
      <c r="M103" s="2"/>
      <c r="N103" s="34">
        <f t="shared" si="72"/>
        <v>3253.4666666666667</v>
      </c>
      <c r="O103" s="27">
        <f t="shared" si="72"/>
        <v>3416.4</v>
      </c>
      <c r="P103" s="27">
        <f t="shared" si="72"/>
        <v>3588</v>
      </c>
      <c r="Q103" s="27">
        <f t="shared" si="72"/>
        <v>3766.5333333333333</v>
      </c>
      <c r="R103" s="158">
        <f t="shared" si="72"/>
        <v>3955.4666666666667</v>
      </c>
      <c r="T103" s="34">
        <f t="shared" si="31"/>
        <v>39041.599999999999</v>
      </c>
      <c r="U103" s="27">
        <f t="shared" si="32"/>
        <v>40996.800000000003</v>
      </c>
      <c r="V103" s="27">
        <f t="shared" si="33"/>
        <v>43056</v>
      </c>
      <c r="W103" s="27">
        <f t="shared" si="34"/>
        <v>45198.400000000001</v>
      </c>
      <c r="X103" s="158">
        <f t="shared" si="35"/>
        <v>47465.599999999999</v>
      </c>
    </row>
    <row r="104" spans="1:24" s="5" customFormat="1" x14ac:dyDescent="0.25">
      <c r="A104" s="120" t="s">
        <v>80</v>
      </c>
      <c r="B104" s="146">
        <v>16.57</v>
      </c>
      <c r="C104" s="147">
        <v>17.399999999999999</v>
      </c>
      <c r="D104" s="147">
        <v>18.27</v>
      </c>
      <c r="E104" s="147">
        <v>19.18</v>
      </c>
      <c r="F104" s="172">
        <v>20.14</v>
      </c>
      <c r="H104" s="173">
        <f t="shared" si="71"/>
        <v>1325.6</v>
      </c>
      <c r="I104" s="174">
        <f t="shared" si="71"/>
        <v>1392</v>
      </c>
      <c r="J104" s="174">
        <f t="shared" si="71"/>
        <v>1461.6</v>
      </c>
      <c r="K104" s="174">
        <f t="shared" si="71"/>
        <v>1534.4</v>
      </c>
      <c r="L104" s="175">
        <f t="shared" si="11"/>
        <v>1611.2</v>
      </c>
      <c r="M104" s="2"/>
      <c r="N104" s="34">
        <f t="shared" si="72"/>
        <v>2872.1333333333332</v>
      </c>
      <c r="O104" s="27">
        <f t="shared" si="72"/>
        <v>3016</v>
      </c>
      <c r="P104" s="27">
        <f t="shared" si="72"/>
        <v>3166.7999999999997</v>
      </c>
      <c r="Q104" s="27">
        <f t="shared" si="72"/>
        <v>3324.5333333333333</v>
      </c>
      <c r="R104" s="158">
        <f t="shared" si="72"/>
        <v>3490.9333333333338</v>
      </c>
      <c r="T104" s="34">
        <f t="shared" si="31"/>
        <v>34465.599999999999</v>
      </c>
      <c r="U104" s="27">
        <f t="shared" si="32"/>
        <v>36192</v>
      </c>
      <c r="V104" s="27">
        <f t="shared" si="33"/>
        <v>38001.599999999999</v>
      </c>
      <c r="W104" s="27">
        <f t="shared" si="34"/>
        <v>39894.400000000001</v>
      </c>
      <c r="X104" s="158">
        <f t="shared" si="35"/>
        <v>41891.200000000004</v>
      </c>
    </row>
    <row r="105" spans="1:24" s="5" customFormat="1" x14ac:dyDescent="0.25">
      <c r="A105" s="120" t="s">
        <v>57</v>
      </c>
      <c r="B105" s="146">
        <v>18.77</v>
      </c>
      <c r="C105" s="147">
        <v>19.71</v>
      </c>
      <c r="D105" s="147">
        <v>20.7</v>
      </c>
      <c r="E105" s="147">
        <v>21.73</v>
      </c>
      <c r="F105" s="172">
        <v>22.82</v>
      </c>
      <c r="H105" s="173">
        <f t="shared" si="71"/>
        <v>1501.6</v>
      </c>
      <c r="I105" s="174">
        <f t="shared" si="71"/>
        <v>1576.8000000000002</v>
      </c>
      <c r="J105" s="174">
        <f t="shared" si="71"/>
        <v>1656</v>
      </c>
      <c r="K105" s="174">
        <f t="shared" si="71"/>
        <v>1738.4</v>
      </c>
      <c r="L105" s="175">
        <f t="shared" si="11"/>
        <v>1825.6</v>
      </c>
      <c r="M105" s="2"/>
      <c r="N105" s="34">
        <f t="shared" si="72"/>
        <v>3253.4666666666667</v>
      </c>
      <c r="O105" s="27">
        <f t="shared" si="72"/>
        <v>3416.4</v>
      </c>
      <c r="P105" s="27">
        <f t="shared" si="72"/>
        <v>3588</v>
      </c>
      <c r="Q105" s="27">
        <f t="shared" si="72"/>
        <v>3766.5333333333333</v>
      </c>
      <c r="R105" s="158">
        <f t="shared" si="72"/>
        <v>3955.4666666666667</v>
      </c>
      <c r="T105" s="34">
        <f t="shared" si="31"/>
        <v>39041.599999999999</v>
      </c>
      <c r="U105" s="27">
        <f t="shared" si="32"/>
        <v>40996.800000000003</v>
      </c>
      <c r="V105" s="27">
        <f t="shared" si="33"/>
        <v>43056</v>
      </c>
      <c r="W105" s="27">
        <f t="shared" si="34"/>
        <v>45198.400000000001</v>
      </c>
      <c r="X105" s="158">
        <f t="shared" si="35"/>
        <v>47465.599999999999</v>
      </c>
    </row>
    <row r="106" spans="1:24" ht="14.1" customHeight="1" x14ac:dyDescent="0.25">
      <c r="A106" s="43"/>
      <c r="B106" s="44"/>
      <c r="C106" s="45"/>
      <c r="D106" s="45"/>
      <c r="E106" s="46"/>
      <c r="F106" s="159"/>
      <c r="H106" s="47"/>
      <c r="I106" s="46"/>
      <c r="J106" s="48"/>
      <c r="K106" s="49"/>
      <c r="L106" s="160"/>
      <c r="M106" s="27"/>
      <c r="N106" s="47"/>
      <c r="O106" s="49"/>
      <c r="P106" s="48"/>
      <c r="Q106" s="49"/>
      <c r="R106" s="160"/>
      <c r="T106" s="47"/>
      <c r="U106" s="49"/>
      <c r="V106" s="48"/>
      <c r="W106" s="49"/>
      <c r="X106" s="160"/>
    </row>
    <row r="107" spans="1:24" ht="15" customHeight="1" x14ac:dyDescent="0.25">
      <c r="A107" s="144" t="s">
        <v>184</v>
      </c>
      <c r="B107" s="39"/>
      <c r="C107" s="40"/>
      <c r="D107" s="41"/>
      <c r="E107" s="40"/>
      <c r="F107" s="145"/>
      <c r="H107" s="34"/>
      <c r="I107" s="27"/>
      <c r="J107" s="27"/>
      <c r="K107" s="27"/>
      <c r="L107" s="158"/>
      <c r="N107" s="34"/>
      <c r="O107" s="27"/>
      <c r="P107" s="27"/>
      <c r="Q107" s="27"/>
      <c r="R107" s="158"/>
      <c r="T107" s="34"/>
      <c r="U107" s="27"/>
      <c r="V107" s="27"/>
      <c r="W107" s="27"/>
      <c r="X107" s="158"/>
    </row>
    <row r="108" spans="1:24" x14ac:dyDescent="0.25">
      <c r="A108" s="114" t="s">
        <v>32</v>
      </c>
      <c r="B108" s="39">
        <v>14.219799999999999</v>
      </c>
      <c r="C108" s="40">
        <v>14.9352</v>
      </c>
      <c r="D108" s="41">
        <v>15.68</v>
      </c>
      <c r="E108" s="40">
        <v>16.463999999999999</v>
      </c>
      <c r="F108" s="145">
        <v>17.287199999999999</v>
      </c>
      <c r="H108" s="34">
        <f t="shared" ref="H108" si="73">B108*80</f>
        <v>1137.5839999999998</v>
      </c>
      <c r="I108" s="27">
        <f t="shared" ref="I108" si="74">C108*80</f>
        <v>1194.816</v>
      </c>
      <c r="J108" s="27">
        <f t="shared" ref="J108" si="75">D108*80</f>
        <v>1254.4000000000001</v>
      </c>
      <c r="K108" s="27">
        <f t="shared" ref="K108" si="76">E108*80</f>
        <v>1317.12</v>
      </c>
      <c r="L108" s="158">
        <f t="shared" ref="L108" si="77">F108*80</f>
        <v>1382.9759999999999</v>
      </c>
      <c r="N108" s="34">
        <f t="shared" ref="N108" si="78">(H108*26)/12</f>
        <v>2464.7653333333328</v>
      </c>
      <c r="O108" s="27">
        <f t="shared" ref="O108" si="79">(I108*26)/12</f>
        <v>2588.768</v>
      </c>
      <c r="P108" s="27">
        <f t="shared" ref="P108" si="80">(J108*26)/12</f>
        <v>2717.8666666666668</v>
      </c>
      <c r="Q108" s="27">
        <f t="shared" ref="Q108" si="81">(K108*26)/12</f>
        <v>2853.7599999999998</v>
      </c>
      <c r="R108" s="158">
        <f t="shared" ref="R108" si="82">(L108*26)/12</f>
        <v>2996.4479999999999</v>
      </c>
      <c r="T108" s="34">
        <f t="shared" ref="T108" si="83">H108*26</f>
        <v>29577.183999999994</v>
      </c>
      <c r="U108" s="27">
        <f t="shared" ref="U108" si="84">I108*26</f>
        <v>31065.216</v>
      </c>
      <c r="V108" s="27">
        <f t="shared" ref="V108" si="85">J108*26</f>
        <v>32614.400000000001</v>
      </c>
      <c r="W108" s="27">
        <f t="shared" ref="W108" si="86">K108*26</f>
        <v>34245.119999999995</v>
      </c>
      <c r="X108" s="158">
        <f t="shared" ref="X108" si="87">L108*26</f>
        <v>35957.375999999997</v>
      </c>
    </row>
    <row r="109" spans="1:24" x14ac:dyDescent="0.25">
      <c r="A109" s="114" t="s">
        <v>33</v>
      </c>
      <c r="B109" s="39">
        <v>16.052400000000002</v>
      </c>
      <c r="C109" s="40">
        <v>16.856000000000002</v>
      </c>
      <c r="D109" s="41">
        <v>17.698800000000002</v>
      </c>
      <c r="E109" s="40">
        <v>18.5808</v>
      </c>
      <c r="F109" s="145">
        <v>19.502000000000002</v>
      </c>
      <c r="H109" s="34">
        <f t="shared" ref="H109:H147" si="88">B109*80</f>
        <v>1284.1920000000002</v>
      </c>
      <c r="I109" s="27">
        <f t="shared" ref="I109:I147" si="89">C109*80</f>
        <v>1348.48</v>
      </c>
      <c r="J109" s="27">
        <f t="shared" ref="J109:J147" si="90">D109*80</f>
        <v>1415.9040000000002</v>
      </c>
      <c r="K109" s="27">
        <f t="shared" ref="K109:K147" si="91">E109*80</f>
        <v>1486.4639999999999</v>
      </c>
      <c r="L109" s="158">
        <f t="shared" ref="L109:L147" si="92">F109*80</f>
        <v>1560.1600000000003</v>
      </c>
      <c r="N109" s="34">
        <f t="shared" ref="N109:N147" si="93">(H109*26)/12</f>
        <v>2782.4160000000006</v>
      </c>
      <c r="O109" s="27">
        <f t="shared" ref="O109:O147" si="94">(I109*26)/12</f>
        <v>2921.7066666666669</v>
      </c>
      <c r="P109" s="27">
        <f t="shared" ref="P109:P147" si="95">(J109*26)/12</f>
        <v>3067.7920000000008</v>
      </c>
      <c r="Q109" s="27">
        <f t="shared" ref="Q109:Q147" si="96">(K109*26)/12</f>
        <v>3220.672</v>
      </c>
      <c r="R109" s="158">
        <f t="shared" ref="R109:R147" si="97">(L109*26)/12</f>
        <v>3380.3466666666677</v>
      </c>
      <c r="T109" s="34">
        <f t="shared" ref="T109:T146" si="98">H109*26</f>
        <v>33388.992000000006</v>
      </c>
      <c r="U109" s="27">
        <f t="shared" ref="U109:U146" si="99">I109*26</f>
        <v>35060.480000000003</v>
      </c>
      <c r="V109" s="27">
        <f t="shared" ref="V109:V146" si="100">J109*26</f>
        <v>36813.504000000008</v>
      </c>
      <c r="W109" s="27">
        <f t="shared" ref="W109:W146" si="101">K109*26</f>
        <v>38648.063999999998</v>
      </c>
      <c r="X109" s="158">
        <f t="shared" ref="X109:X146" si="102">L109*26</f>
        <v>40564.160000000011</v>
      </c>
    </row>
    <row r="110" spans="1:24" x14ac:dyDescent="0.25">
      <c r="A110" s="114" t="s">
        <v>82</v>
      </c>
      <c r="B110" s="39">
        <v>17.659600000000001</v>
      </c>
      <c r="C110" s="40">
        <v>18.541600000000003</v>
      </c>
      <c r="D110" s="41">
        <v>19.4726</v>
      </c>
      <c r="E110" s="40">
        <v>20.442800000000002</v>
      </c>
      <c r="F110" s="145">
        <v>21.462</v>
      </c>
      <c r="H110" s="34">
        <f t="shared" si="88"/>
        <v>1412.768</v>
      </c>
      <c r="I110" s="27">
        <f t="shared" si="89"/>
        <v>1483.3280000000002</v>
      </c>
      <c r="J110" s="27">
        <f t="shared" si="90"/>
        <v>1557.808</v>
      </c>
      <c r="K110" s="27">
        <f t="shared" si="91"/>
        <v>1635.4240000000002</v>
      </c>
      <c r="L110" s="158">
        <f t="shared" si="92"/>
        <v>1716.96</v>
      </c>
      <c r="N110" s="34">
        <f t="shared" si="93"/>
        <v>3060.9973333333332</v>
      </c>
      <c r="O110" s="27">
        <f t="shared" si="94"/>
        <v>3213.8773333333338</v>
      </c>
      <c r="P110" s="27">
        <f t="shared" si="95"/>
        <v>3375.2506666666668</v>
      </c>
      <c r="Q110" s="27">
        <f t="shared" si="96"/>
        <v>3543.4186666666669</v>
      </c>
      <c r="R110" s="158">
        <f t="shared" si="97"/>
        <v>3720.08</v>
      </c>
      <c r="T110" s="34">
        <f t="shared" si="98"/>
        <v>36731.968000000001</v>
      </c>
      <c r="U110" s="27">
        <f t="shared" si="99"/>
        <v>38566.528000000006</v>
      </c>
      <c r="V110" s="27">
        <f t="shared" si="100"/>
        <v>40503.008000000002</v>
      </c>
      <c r="W110" s="27">
        <f t="shared" si="101"/>
        <v>42521.024000000005</v>
      </c>
      <c r="X110" s="158">
        <f t="shared" si="102"/>
        <v>44640.959999999999</v>
      </c>
    </row>
    <row r="111" spans="1:24" x14ac:dyDescent="0.25">
      <c r="A111" s="114" t="s">
        <v>41</v>
      </c>
      <c r="B111" s="39">
        <v>22.549800000000001</v>
      </c>
      <c r="C111" s="40">
        <v>23.666999999999998</v>
      </c>
      <c r="D111" s="41">
        <v>24.852800000000002</v>
      </c>
      <c r="E111" s="40">
        <v>26.0974</v>
      </c>
      <c r="F111" s="145">
        <v>27.4008</v>
      </c>
      <c r="H111" s="34">
        <f t="shared" si="88"/>
        <v>1803.9840000000002</v>
      </c>
      <c r="I111" s="27">
        <f t="shared" si="89"/>
        <v>1893.36</v>
      </c>
      <c r="J111" s="27">
        <f t="shared" si="90"/>
        <v>1988.2240000000002</v>
      </c>
      <c r="K111" s="27">
        <f t="shared" si="91"/>
        <v>2087.7919999999999</v>
      </c>
      <c r="L111" s="158">
        <f t="shared" si="92"/>
        <v>2192.0639999999999</v>
      </c>
      <c r="N111" s="34">
        <f t="shared" si="93"/>
        <v>3908.6320000000001</v>
      </c>
      <c r="O111" s="27">
        <f t="shared" si="94"/>
        <v>4102.28</v>
      </c>
      <c r="P111" s="27">
        <f t="shared" si="95"/>
        <v>4307.818666666667</v>
      </c>
      <c r="Q111" s="27">
        <f t="shared" si="96"/>
        <v>4523.5493333333334</v>
      </c>
      <c r="R111" s="158">
        <f t="shared" si="97"/>
        <v>4749.4719999999998</v>
      </c>
      <c r="T111" s="34">
        <f t="shared" si="98"/>
        <v>46903.584000000003</v>
      </c>
      <c r="U111" s="27">
        <f t="shared" si="99"/>
        <v>49227.360000000001</v>
      </c>
      <c r="V111" s="27">
        <f t="shared" si="100"/>
        <v>51693.824000000008</v>
      </c>
      <c r="W111" s="27">
        <f t="shared" si="101"/>
        <v>54282.591999999997</v>
      </c>
      <c r="X111" s="158">
        <f t="shared" si="102"/>
        <v>56993.663999999997</v>
      </c>
    </row>
    <row r="112" spans="1:24" x14ac:dyDescent="0.25">
      <c r="A112" s="114" t="s">
        <v>36</v>
      </c>
      <c r="B112" s="39">
        <v>20.668199999999999</v>
      </c>
      <c r="C112" s="40">
        <v>21.697199999999999</v>
      </c>
      <c r="D112" s="41">
        <v>22.785</v>
      </c>
      <c r="E112" s="40">
        <v>23.921800000000001</v>
      </c>
      <c r="F112" s="145">
        <v>25.117400000000004</v>
      </c>
      <c r="H112" s="34">
        <f t="shared" si="88"/>
        <v>1653.4559999999999</v>
      </c>
      <c r="I112" s="27">
        <f t="shared" si="89"/>
        <v>1735.7759999999998</v>
      </c>
      <c r="J112" s="27">
        <f t="shared" si="90"/>
        <v>1822.8</v>
      </c>
      <c r="K112" s="27">
        <f t="shared" si="91"/>
        <v>1913.7440000000001</v>
      </c>
      <c r="L112" s="158">
        <f t="shared" si="92"/>
        <v>2009.3920000000003</v>
      </c>
      <c r="N112" s="34">
        <f t="shared" si="93"/>
        <v>3582.4879999999998</v>
      </c>
      <c r="O112" s="27">
        <f t="shared" si="94"/>
        <v>3760.8479999999995</v>
      </c>
      <c r="P112" s="27">
        <f t="shared" si="95"/>
        <v>3949.3999999999996</v>
      </c>
      <c r="Q112" s="27">
        <f t="shared" si="96"/>
        <v>4146.445333333334</v>
      </c>
      <c r="R112" s="158">
        <f t="shared" si="97"/>
        <v>4353.6826666666675</v>
      </c>
      <c r="T112" s="34">
        <f t="shared" si="98"/>
        <v>42989.856</v>
      </c>
      <c r="U112" s="27">
        <f t="shared" si="99"/>
        <v>45130.175999999992</v>
      </c>
      <c r="V112" s="27">
        <f t="shared" si="100"/>
        <v>47392.799999999996</v>
      </c>
      <c r="W112" s="27">
        <f t="shared" si="101"/>
        <v>49757.344000000005</v>
      </c>
      <c r="X112" s="158">
        <f t="shared" si="102"/>
        <v>52244.19200000001</v>
      </c>
    </row>
    <row r="113" spans="1:24" x14ac:dyDescent="0.25">
      <c r="A113" s="114" t="s">
        <v>73</v>
      </c>
      <c r="B113" s="39">
        <v>13.798399999999999</v>
      </c>
      <c r="C113" s="40">
        <v>14.494199999999999</v>
      </c>
      <c r="D113" s="41">
        <v>15.2096</v>
      </c>
      <c r="E113" s="40">
        <v>15.974</v>
      </c>
      <c r="F113" s="145">
        <v>16.7776</v>
      </c>
      <c r="H113" s="34">
        <f t="shared" si="88"/>
        <v>1103.8719999999998</v>
      </c>
      <c r="I113" s="27">
        <f t="shared" si="89"/>
        <v>1159.5360000000001</v>
      </c>
      <c r="J113" s="27">
        <f t="shared" si="90"/>
        <v>1216.768</v>
      </c>
      <c r="K113" s="27">
        <f t="shared" si="91"/>
        <v>1277.92</v>
      </c>
      <c r="L113" s="158">
        <f t="shared" si="92"/>
        <v>1342.2080000000001</v>
      </c>
      <c r="N113" s="34">
        <f t="shared" si="93"/>
        <v>2391.7226666666661</v>
      </c>
      <c r="O113" s="27">
        <f t="shared" si="94"/>
        <v>2512.328</v>
      </c>
      <c r="P113" s="27">
        <f t="shared" si="95"/>
        <v>2636.3306666666667</v>
      </c>
      <c r="Q113" s="27">
        <f t="shared" si="96"/>
        <v>2768.8266666666664</v>
      </c>
      <c r="R113" s="158">
        <f t="shared" si="97"/>
        <v>2908.1173333333336</v>
      </c>
      <c r="T113" s="34">
        <f t="shared" si="98"/>
        <v>28700.671999999995</v>
      </c>
      <c r="U113" s="27">
        <f t="shared" si="99"/>
        <v>30147.936000000002</v>
      </c>
      <c r="V113" s="27">
        <f t="shared" si="100"/>
        <v>31635.968000000001</v>
      </c>
      <c r="W113" s="27">
        <f t="shared" si="101"/>
        <v>33225.919999999998</v>
      </c>
      <c r="X113" s="158">
        <f t="shared" si="102"/>
        <v>34897.408000000003</v>
      </c>
    </row>
    <row r="114" spans="1:24" x14ac:dyDescent="0.25">
      <c r="A114" s="114" t="s">
        <v>74</v>
      </c>
      <c r="B114" s="39">
        <v>15.3468</v>
      </c>
      <c r="C114" s="40">
        <v>16.121000000000002</v>
      </c>
      <c r="D114" s="41">
        <v>16.921953999999999</v>
      </c>
      <c r="E114" s="40">
        <v>17.777200000000001</v>
      </c>
      <c r="F114" s="145">
        <v>18.659200000000002</v>
      </c>
      <c r="H114" s="34">
        <f t="shared" si="88"/>
        <v>1227.7439999999999</v>
      </c>
      <c r="I114" s="27">
        <f t="shared" si="89"/>
        <v>1289.6800000000003</v>
      </c>
      <c r="J114" s="27">
        <f t="shared" si="90"/>
        <v>1353.75632</v>
      </c>
      <c r="K114" s="27">
        <f t="shared" si="91"/>
        <v>1422.1759999999999</v>
      </c>
      <c r="L114" s="158">
        <f t="shared" si="92"/>
        <v>1492.7360000000001</v>
      </c>
      <c r="N114" s="34">
        <f t="shared" si="93"/>
        <v>2660.1119999999996</v>
      </c>
      <c r="O114" s="27">
        <f t="shared" si="94"/>
        <v>2794.3066666666673</v>
      </c>
      <c r="P114" s="27">
        <f t="shared" si="95"/>
        <v>2933.1386933333329</v>
      </c>
      <c r="Q114" s="27">
        <f t="shared" si="96"/>
        <v>3081.3813333333333</v>
      </c>
      <c r="R114" s="158">
        <f t="shared" si="97"/>
        <v>3234.2613333333338</v>
      </c>
      <c r="T114" s="34">
        <f t="shared" si="98"/>
        <v>31921.343999999997</v>
      </c>
      <c r="U114" s="27">
        <f t="shared" si="99"/>
        <v>33531.680000000008</v>
      </c>
      <c r="V114" s="27">
        <f t="shared" si="100"/>
        <v>35197.664319999996</v>
      </c>
      <c r="W114" s="27">
        <f t="shared" si="101"/>
        <v>36976.576000000001</v>
      </c>
      <c r="X114" s="158">
        <f t="shared" si="102"/>
        <v>38811.136000000006</v>
      </c>
    </row>
    <row r="115" spans="1:24" x14ac:dyDescent="0.25">
      <c r="A115" s="114" t="s">
        <v>35</v>
      </c>
      <c r="B115" s="39">
        <v>17.022600000000001</v>
      </c>
      <c r="C115" s="40">
        <v>17.875200000000003</v>
      </c>
      <c r="D115" s="41">
        <v>18.767000000000003</v>
      </c>
      <c r="E115" s="40">
        <v>19.707800000000002</v>
      </c>
      <c r="F115" s="145">
        <v>20.687800000000003</v>
      </c>
      <c r="H115" s="34">
        <f t="shared" si="88"/>
        <v>1361.808</v>
      </c>
      <c r="I115" s="27">
        <f t="shared" si="89"/>
        <v>1430.0160000000003</v>
      </c>
      <c r="J115" s="27">
        <f t="shared" si="90"/>
        <v>1501.3600000000001</v>
      </c>
      <c r="K115" s="27">
        <f t="shared" si="91"/>
        <v>1576.6240000000003</v>
      </c>
      <c r="L115" s="158">
        <f t="shared" si="92"/>
        <v>1655.0240000000003</v>
      </c>
      <c r="N115" s="34">
        <f t="shared" si="93"/>
        <v>2950.5840000000003</v>
      </c>
      <c r="O115" s="27">
        <f t="shared" si="94"/>
        <v>3098.3680000000004</v>
      </c>
      <c r="P115" s="27">
        <f t="shared" si="95"/>
        <v>3252.9466666666667</v>
      </c>
      <c r="Q115" s="27">
        <f t="shared" si="96"/>
        <v>3416.0186666666673</v>
      </c>
      <c r="R115" s="158">
        <f t="shared" si="97"/>
        <v>3585.8853333333341</v>
      </c>
      <c r="T115" s="34">
        <f t="shared" si="98"/>
        <v>35407.008000000002</v>
      </c>
      <c r="U115" s="27">
        <f t="shared" si="99"/>
        <v>37180.416000000005</v>
      </c>
      <c r="V115" s="27">
        <f t="shared" si="100"/>
        <v>39035.360000000001</v>
      </c>
      <c r="W115" s="27">
        <f t="shared" si="101"/>
        <v>40992.224000000009</v>
      </c>
      <c r="X115" s="158">
        <f t="shared" si="102"/>
        <v>43030.624000000011</v>
      </c>
    </row>
    <row r="116" spans="1:24" x14ac:dyDescent="0.25">
      <c r="A116" s="114" t="s">
        <v>83</v>
      </c>
      <c r="B116" s="39">
        <v>19.208000000000002</v>
      </c>
      <c r="C116" s="40">
        <v>20.168399999999998</v>
      </c>
      <c r="D116" s="41">
        <v>21.177799999999998</v>
      </c>
      <c r="E116" s="40">
        <v>22.2362</v>
      </c>
      <c r="F116" s="145">
        <v>23.343599999999999</v>
      </c>
      <c r="H116" s="34">
        <f t="shared" si="88"/>
        <v>1536.64</v>
      </c>
      <c r="I116" s="27">
        <f t="shared" si="89"/>
        <v>1613.4719999999998</v>
      </c>
      <c r="J116" s="27">
        <f t="shared" si="90"/>
        <v>1694.2239999999997</v>
      </c>
      <c r="K116" s="27">
        <f t="shared" si="91"/>
        <v>1778.896</v>
      </c>
      <c r="L116" s="158">
        <f t="shared" si="92"/>
        <v>1867.4879999999998</v>
      </c>
      <c r="N116" s="34">
        <f t="shared" si="93"/>
        <v>3329.3866666666668</v>
      </c>
      <c r="O116" s="27">
        <f t="shared" si="94"/>
        <v>3495.8559999999998</v>
      </c>
      <c r="P116" s="27">
        <f t="shared" si="95"/>
        <v>3670.8186666666661</v>
      </c>
      <c r="Q116" s="27">
        <f t="shared" si="96"/>
        <v>3854.2746666666667</v>
      </c>
      <c r="R116" s="158">
        <f t="shared" si="97"/>
        <v>4046.2239999999997</v>
      </c>
      <c r="T116" s="34">
        <f t="shared" si="98"/>
        <v>39952.639999999999</v>
      </c>
      <c r="U116" s="27">
        <f t="shared" si="99"/>
        <v>41950.271999999997</v>
      </c>
      <c r="V116" s="27">
        <f t="shared" si="100"/>
        <v>44049.823999999993</v>
      </c>
      <c r="W116" s="27">
        <f t="shared" si="101"/>
        <v>46251.296000000002</v>
      </c>
      <c r="X116" s="158">
        <f t="shared" si="102"/>
        <v>48554.687999999995</v>
      </c>
    </row>
    <row r="117" spans="1:24" x14ac:dyDescent="0.25">
      <c r="A117" s="114" t="s">
        <v>43</v>
      </c>
      <c r="B117" s="39">
        <v>17.1402</v>
      </c>
      <c r="C117" s="40">
        <v>18.002600000000001</v>
      </c>
      <c r="D117" s="41">
        <v>18.904200000000003</v>
      </c>
      <c r="E117" s="40">
        <v>19.844999999999999</v>
      </c>
      <c r="F117" s="145">
        <v>20.834800000000001</v>
      </c>
      <c r="H117" s="34">
        <f t="shared" si="88"/>
        <v>1371.2159999999999</v>
      </c>
      <c r="I117" s="27">
        <f t="shared" si="89"/>
        <v>1440.2080000000001</v>
      </c>
      <c r="J117" s="27">
        <f t="shared" si="90"/>
        <v>1512.3360000000002</v>
      </c>
      <c r="K117" s="27">
        <f t="shared" si="91"/>
        <v>1587.6</v>
      </c>
      <c r="L117" s="158">
        <f t="shared" si="92"/>
        <v>1666.7840000000001</v>
      </c>
      <c r="N117" s="34">
        <f t="shared" si="93"/>
        <v>2970.9679999999994</v>
      </c>
      <c r="O117" s="27">
        <f t="shared" si="94"/>
        <v>3120.4506666666671</v>
      </c>
      <c r="P117" s="27">
        <f t="shared" si="95"/>
        <v>3276.7280000000005</v>
      </c>
      <c r="Q117" s="27">
        <f t="shared" si="96"/>
        <v>3439.7999999999997</v>
      </c>
      <c r="R117" s="158">
        <f t="shared" si="97"/>
        <v>3611.3653333333336</v>
      </c>
      <c r="T117" s="34">
        <f t="shared" si="98"/>
        <v>35651.615999999995</v>
      </c>
      <c r="U117" s="27">
        <f t="shared" si="99"/>
        <v>37445.408000000003</v>
      </c>
      <c r="V117" s="27">
        <f t="shared" si="100"/>
        <v>39320.736000000004</v>
      </c>
      <c r="W117" s="27">
        <f t="shared" si="101"/>
        <v>41277.599999999999</v>
      </c>
      <c r="X117" s="158">
        <f t="shared" si="102"/>
        <v>43336.384000000005</v>
      </c>
    </row>
    <row r="118" spans="1:24" x14ac:dyDescent="0.25">
      <c r="A118" s="114" t="s">
        <v>45</v>
      </c>
      <c r="B118" s="39">
        <v>17.698800000000002</v>
      </c>
      <c r="C118" s="40">
        <v>18.5808</v>
      </c>
      <c r="D118" s="41">
        <v>19.502000000000002</v>
      </c>
      <c r="E118" s="40">
        <v>20.482000000000003</v>
      </c>
      <c r="F118" s="145">
        <v>21.501200000000001</v>
      </c>
      <c r="H118" s="34">
        <f t="shared" si="88"/>
        <v>1415.9040000000002</v>
      </c>
      <c r="I118" s="27">
        <f t="shared" si="89"/>
        <v>1486.4639999999999</v>
      </c>
      <c r="J118" s="27">
        <f t="shared" si="90"/>
        <v>1560.1600000000003</v>
      </c>
      <c r="K118" s="27">
        <f t="shared" si="91"/>
        <v>1638.5600000000002</v>
      </c>
      <c r="L118" s="158">
        <f t="shared" si="92"/>
        <v>1720.096</v>
      </c>
      <c r="N118" s="34">
        <f t="shared" si="93"/>
        <v>3067.7920000000008</v>
      </c>
      <c r="O118" s="27">
        <f t="shared" si="94"/>
        <v>3220.672</v>
      </c>
      <c r="P118" s="27">
        <f t="shared" si="95"/>
        <v>3380.3466666666677</v>
      </c>
      <c r="Q118" s="27">
        <f t="shared" si="96"/>
        <v>3550.2133333333336</v>
      </c>
      <c r="R118" s="158">
        <f t="shared" si="97"/>
        <v>3726.8746666666666</v>
      </c>
      <c r="T118" s="34">
        <f t="shared" si="98"/>
        <v>36813.504000000008</v>
      </c>
      <c r="U118" s="27">
        <f t="shared" si="99"/>
        <v>38648.063999999998</v>
      </c>
      <c r="V118" s="27">
        <f t="shared" si="100"/>
        <v>40564.160000000011</v>
      </c>
      <c r="W118" s="27">
        <f t="shared" si="101"/>
        <v>42602.560000000005</v>
      </c>
      <c r="X118" s="158">
        <f t="shared" si="102"/>
        <v>44722.495999999999</v>
      </c>
    </row>
    <row r="119" spans="1:24" x14ac:dyDescent="0.25">
      <c r="A119" s="114" t="s">
        <v>77</v>
      </c>
      <c r="B119" s="39">
        <v>22.706600000000002</v>
      </c>
      <c r="C119" s="40">
        <v>23.843400000000003</v>
      </c>
      <c r="D119" s="41">
        <v>25.039000000000001</v>
      </c>
      <c r="E119" s="40">
        <v>26.293400000000002</v>
      </c>
      <c r="F119" s="145">
        <v>27.596799999999998</v>
      </c>
      <c r="H119" s="34">
        <f t="shared" si="88"/>
        <v>1816.5280000000002</v>
      </c>
      <c r="I119" s="27">
        <f t="shared" si="89"/>
        <v>1907.4720000000002</v>
      </c>
      <c r="J119" s="27">
        <f t="shared" si="90"/>
        <v>2003.1200000000001</v>
      </c>
      <c r="K119" s="27">
        <f t="shared" si="91"/>
        <v>2103.4720000000002</v>
      </c>
      <c r="L119" s="158">
        <f t="shared" si="92"/>
        <v>2207.7439999999997</v>
      </c>
      <c r="N119" s="34">
        <f t="shared" si="93"/>
        <v>3935.8106666666667</v>
      </c>
      <c r="O119" s="27">
        <f t="shared" si="94"/>
        <v>4132.8560000000007</v>
      </c>
      <c r="P119" s="27">
        <f t="shared" si="95"/>
        <v>4340.0933333333332</v>
      </c>
      <c r="Q119" s="27">
        <f t="shared" si="96"/>
        <v>4557.5226666666667</v>
      </c>
      <c r="R119" s="158">
        <f t="shared" si="97"/>
        <v>4783.4453333333322</v>
      </c>
      <c r="T119" s="34">
        <f t="shared" si="98"/>
        <v>47229.728000000003</v>
      </c>
      <c r="U119" s="27">
        <f t="shared" si="99"/>
        <v>49594.272000000004</v>
      </c>
      <c r="V119" s="27">
        <f t="shared" si="100"/>
        <v>52081.120000000003</v>
      </c>
      <c r="W119" s="27">
        <f t="shared" si="101"/>
        <v>54690.272000000004</v>
      </c>
      <c r="X119" s="158">
        <f t="shared" si="102"/>
        <v>57401.34399999999</v>
      </c>
    </row>
    <row r="120" spans="1:24" s="138" customFormat="1" x14ac:dyDescent="0.25">
      <c r="A120" s="149" t="s">
        <v>39</v>
      </c>
      <c r="B120" s="133">
        <v>20.893599999999999</v>
      </c>
      <c r="C120" s="134">
        <v>21.932400000000001</v>
      </c>
      <c r="D120" s="135">
        <v>23.03</v>
      </c>
      <c r="E120" s="134">
        <v>24.186400000000003</v>
      </c>
      <c r="F120" s="136">
        <v>25.3918</v>
      </c>
      <c r="H120" s="139">
        <f t="shared" si="88"/>
        <v>1671.4879999999998</v>
      </c>
      <c r="I120" s="141">
        <f t="shared" si="89"/>
        <v>1754.5920000000001</v>
      </c>
      <c r="J120" s="141">
        <f t="shared" si="90"/>
        <v>1842.4</v>
      </c>
      <c r="K120" s="141">
        <f t="shared" si="91"/>
        <v>1934.9120000000003</v>
      </c>
      <c r="L120" s="162">
        <f t="shared" si="92"/>
        <v>2031.3440000000001</v>
      </c>
      <c r="N120" s="139">
        <f t="shared" si="93"/>
        <v>3621.5573333333327</v>
      </c>
      <c r="O120" s="141">
        <f t="shared" si="94"/>
        <v>3801.616</v>
      </c>
      <c r="P120" s="141">
        <f t="shared" si="95"/>
        <v>3991.8666666666668</v>
      </c>
      <c r="Q120" s="141">
        <f t="shared" si="96"/>
        <v>4192.3093333333336</v>
      </c>
      <c r="R120" s="162">
        <f t="shared" si="97"/>
        <v>4401.2453333333333</v>
      </c>
      <c r="T120" s="139">
        <f t="shared" si="98"/>
        <v>43458.687999999995</v>
      </c>
      <c r="U120" s="141">
        <f t="shared" si="99"/>
        <v>45619.392</v>
      </c>
      <c r="V120" s="141">
        <f t="shared" si="100"/>
        <v>47902.400000000001</v>
      </c>
      <c r="W120" s="141">
        <f t="shared" si="101"/>
        <v>50307.712000000007</v>
      </c>
      <c r="X120" s="162">
        <f t="shared" si="102"/>
        <v>52814.944000000003</v>
      </c>
    </row>
    <row r="121" spans="1:24" x14ac:dyDescent="0.25">
      <c r="A121" s="114" t="s">
        <v>84</v>
      </c>
      <c r="B121" s="39">
        <v>17.0716</v>
      </c>
      <c r="C121" s="40">
        <v>17.924200000000003</v>
      </c>
      <c r="D121" s="41">
        <v>18.816000000000003</v>
      </c>
      <c r="E121" s="40">
        <v>19.756799999999998</v>
      </c>
      <c r="F121" s="145">
        <v>20.746600000000001</v>
      </c>
      <c r="H121" s="34">
        <f t="shared" si="88"/>
        <v>1365.7280000000001</v>
      </c>
      <c r="I121" s="27">
        <f t="shared" si="89"/>
        <v>1433.9360000000001</v>
      </c>
      <c r="J121" s="27">
        <f t="shared" si="90"/>
        <v>1505.2800000000002</v>
      </c>
      <c r="K121" s="27">
        <f t="shared" si="91"/>
        <v>1580.5439999999999</v>
      </c>
      <c r="L121" s="158">
        <f t="shared" si="92"/>
        <v>1659.7280000000001</v>
      </c>
      <c r="N121" s="34">
        <f t="shared" si="93"/>
        <v>2959.0773333333332</v>
      </c>
      <c r="O121" s="27">
        <f t="shared" si="94"/>
        <v>3106.8613333333337</v>
      </c>
      <c r="P121" s="27">
        <f t="shared" si="95"/>
        <v>3261.4400000000005</v>
      </c>
      <c r="Q121" s="27">
        <f t="shared" si="96"/>
        <v>3424.5120000000002</v>
      </c>
      <c r="R121" s="158">
        <f t="shared" si="97"/>
        <v>3596.0773333333332</v>
      </c>
      <c r="T121" s="34">
        <f t="shared" si="98"/>
        <v>35508.928</v>
      </c>
      <c r="U121" s="27">
        <f t="shared" si="99"/>
        <v>37282.336000000003</v>
      </c>
      <c r="V121" s="27">
        <f t="shared" si="100"/>
        <v>39137.280000000006</v>
      </c>
      <c r="W121" s="27">
        <f t="shared" si="101"/>
        <v>41094.144</v>
      </c>
      <c r="X121" s="158">
        <f t="shared" si="102"/>
        <v>43152.928</v>
      </c>
    </row>
    <row r="122" spans="1:24" x14ac:dyDescent="0.25">
      <c r="A122" s="114" t="s">
        <v>85</v>
      </c>
      <c r="B122" s="39">
        <v>20.893599999999999</v>
      </c>
      <c r="C122" s="40">
        <v>21.932400000000001</v>
      </c>
      <c r="D122" s="41">
        <v>23.03</v>
      </c>
      <c r="E122" s="40">
        <v>24.186400000000003</v>
      </c>
      <c r="F122" s="145">
        <v>25.3918</v>
      </c>
      <c r="H122" s="34">
        <f t="shared" si="88"/>
        <v>1671.4879999999998</v>
      </c>
      <c r="I122" s="27">
        <f t="shared" si="89"/>
        <v>1754.5920000000001</v>
      </c>
      <c r="J122" s="27">
        <f t="shared" si="90"/>
        <v>1842.4</v>
      </c>
      <c r="K122" s="27">
        <f t="shared" si="91"/>
        <v>1934.9120000000003</v>
      </c>
      <c r="L122" s="158">
        <f t="shared" si="92"/>
        <v>2031.3440000000001</v>
      </c>
      <c r="N122" s="34">
        <f t="shared" si="93"/>
        <v>3621.5573333333327</v>
      </c>
      <c r="O122" s="27">
        <f t="shared" si="94"/>
        <v>3801.616</v>
      </c>
      <c r="P122" s="27">
        <f t="shared" si="95"/>
        <v>3991.8666666666668</v>
      </c>
      <c r="Q122" s="27">
        <f t="shared" si="96"/>
        <v>4192.3093333333336</v>
      </c>
      <c r="R122" s="158">
        <f t="shared" si="97"/>
        <v>4401.2453333333333</v>
      </c>
      <c r="T122" s="34">
        <f t="shared" si="98"/>
        <v>43458.687999999995</v>
      </c>
      <c r="U122" s="27">
        <f t="shared" si="99"/>
        <v>45619.392</v>
      </c>
      <c r="V122" s="27">
        <f t="shared" si="100"/>
        <v>47902.400000000001</v>
      </c>
      <c r="W122" s="27">
        <f t="shared" si="101"/>
        <v>50307.712000000007</v>
      </c>
      <c r="X122" s="158">
        <f t="shared" si="102"/>
        <v>52814.944000000003</v>
      </c>
    </row>
    <row r="123" spans="1:24" x14ac:dyDescent="0.25">
      <c r="A123" s="114" t="s">
        <v>86</v>
      </c>
      <c r="B123" s="39">
        <v>22.9712</v>
      </c>
      <c r="C123" s="40">
        <v>24.117800000000003</v>
      </c>
      <c r="D123" s="41">
        <v>25.3232</v>
      </c>
      <c r="E123" s="40">
        <v>26.587400000000002</v>
      </c>
      <c r="F123" s="145">
        <v>27.920200000000001</v>
      </c>
      <c r="H123" s="34">
        <f t="shared" si="88"/>
        <v>1837.6959999999999</v>
      </c>
      <c r="I123" s="27">
        <f t="shared" si="89"/>
        <v>1929.4240000000002</v>
      </c>
      <c r="J123" s="27">
        <f t="shared" si="90"/>
        <v>2025.856</v>
      </c>
      <c r="K123" s="27">
        <f t="shared" si="91"/>
        <v>2126.9920000000002</v>
      </c>
      <c r="L123" s="158">
        <f t="shared" si="92"/>
        <v>2233.616</v>
      </c>
      <c r="N123" s="34">
        <f t="shared" si="93"/>
        <v>3981.6746666666663</v>
      </c>
      <c r="O123" s="27">
        <f t="shared" si="94"/>
        <v>4180.4186666666674</v>
      </c>
      <c r="P123" s="27">
        <f t="shared" si="95"/>
        <v>4389.3546666666671</v>
      </c>
      <c r="Q123" s="27">
        <f t="shared" si="96"/>
        <v>4608.4826666666668</v>
      </c>
      <c r="R123" s="158">
        <f t="shared" si="97"/>
        <v>4839.5013333333336</v>
      </c>
      <c r="T123" s="34">
        <f t="shared" si="98"/>
        <v>47780.095999999998</v>
      </c>
      <c r="U123" s="27">
        <f t="shared" si="99"/>
        <v>50165.024000000005</v>
      </c>
      <c r="V123" s="27">
        <f t="shared" si="100"/>
        <v>52672.256000000001</v>
      </c>
      <c r="W123" s="27">
        <f t="shared" si="101"/>
        <v>55301.792000000001</v>
      </c>
      <c r="X123" s="158">
        <f t="shared" si="102"/>
        <v>58074.016000000003</v>
      </c>
    </row>
    <row r="124" spans="1:24" x14ac:dyDescent="0.25">
      <c r="A124" s="114" t="s">
        <v>40</v>
      </c>
      <c r="B124" s="39">
        <v>22.9712</v>
      </c>
      <c r="C124" s="40">
        <v>24.117800000000003</v>
      </c>
      <c r="D124" s="41">
        <v>25.3232</v>
      </c>
      <c r="E124" s="40">
        <v>26.587400000000002</v>
      </c>
      <c r="F124" s="145">
        <v>27.920200000000001</v>
      </c>
      <c r="H124" s="34">
        <f t="shared" si="88"/>
        <v>1837.6959999999999</v>
      </c>
      <c r="I124" s="27">
        <f t="shared" si="89"/>
        <v>1929.4240000000002</v>
      </c>
      <c r="J124" s="27">
        <f t="shared" si="90"/>
        <v>2025.856</v>
      </c>
      <c r="K124" s="27">
        <f t="shared" si="91"/>
        <v>2126.9920000000002</v>
      </c>
      <c r="L124" s="158">
        <f t="shared" si="92"/>
        <v>2233.616</v>
      </c>
      <c r="N124" s="34">
        <f t="shared" si="93"/>
        <v>3981.6746666666663</v>
      </c>
      <c r="O124" s="27">
        <f t="shared" si="94"/>
        <v>4180.4186666666674</v>
      </c>
      <c r="P124" s="27">
        <f t="shared" si="95"/>
        <v>4389.3546666666671</v>
      </c>
      <c r="Q124" s="27">
        <f t="shared" si="96"/>
        <v>4608.4826666666668</v>
      </c>
      <c r="R124" s="158">
        <f t="shared" si="97"/>
        <v>4839.5013333333336</v>
      </c>
      <c r="T124" s="34">
        <f t="shared" si="98"/>
        <v>47780.095999999998</v>
      </c>
      <c r="U124" s="27">
        <f t="shared" si="99"/>
        <v>50165.024000000005</v>
      </c>
      <c r="V124" s="27">
        <f t="shared" si="100"/>
        <v>52672.256000000001</v>
      </c>
      <c r="W124" s="27">
        <f t="shared" si="101"/>
        <v>55301.792000000001</v>
      </c>
      <c r="X124" s="158">
        <f t="shared" si="102"/>
        <v>58074.016000000003</v>
      </c>
    </row>
    <row r="125" spans="1:24" x14ac:dyDescent="0.25">
      <c r="A125" s="114" t="s">
        <v>42</v>
      </c>
      <c r="B125" s="39">
        <v>22.706600000000002</v>
      </c>
      <c r="C125" s="40">
        <v>23.843400000000003</v>
      </c>
      <c r="D125" s="41">
        <v>25.039000000000001</v>
      </c>
      <c r="E125" s="40">
        <v>26.293400000000002</v>
      </c>
      <c r="F125" s="145">
        <v>27.596799999999998</v>
      </c>
      <c r="H125" s="34">
        <f t="shared" si="88"/>
        <v>1816.5280000000002</v>
      </c>
      <c r="I125" s="27">
        <f t="shared" si="89"/>
        <v>1907.4720000000002</v>
      </c>
      <c r="J125" s="27">
        <f t="shared" si="90"/>
        <v>2003.1200000000001</v>
      </c>
      <c r="K125" s="27">
        <f t="shared" si="91"/>
        <v>2103.4720000000002</v>
      </c>
      <c r="L125" s="158">
        <f t="shared" si="92"/>
        <v>2207.7439999999997</v>
      </c>
      <c r="N125" s="34">
        <f t="shared" si="93"/>
        <v>3935.8106666666667</v>
      </c>
      <c r="O125" s="27">
        <f t="shared" si="94"/>
        <v>4132.8560000000007</v>
      </c>
      <c r="P125" s="27">
        <f t="shared" si="95"/>
        <v>4340.0933333333332</v>
      </c>
      <c r="Q125" s="27">
        <f t="shared" si="96"/>
        <v>4557.5226666666667</v>
      </c>
      <c r="R125" s="158">
        <f t="shared" si="97"/>
        <v>4783.4453333333322</v>
      </c>
      <c r="T125" s="34">
        <f t="shared" si="98"/>
        <v>47229.728000000003</v>
      </c>
      <c r="U125" s="27">
        <f t="shared" si="99"/>
        <v>49594.272000000004</v>
      </c>
      <c r="V125" s="27">
        <f t="shared" si="100"/>
        <v>52081.120000000003</v>
      </c>
      <c r="W125" s="27">
        <f t="shared" si="101"/>
        <v>54690.272000000004</v>
      </c>
      <c r="X125" s="158">
        <f t="shared" si="102"/>
        <v>57401.34399999999</v>
      </c>
    </row>
    <row r="126" spans="1:24" x14ac:dyDescent="0.25">
      <c r="A126" s="114" t="s">
        <v>38</v>
      </c>
      <c r="B126" s="39">
        <v>20.668199999999999</v>
      </c>
      <c r="C126" s="40">
        <v>21.697199999999999</v>
      </c>
      <c r="D126" s="41">
        <v>22.785</v>
      </c>
      <c r="E126" s="40">
        <v>23.921800000000001</v>
      </c>
      <c r="F126" s="145">
        <v>25.117400000000004</v>
      </c>
      <c r="H126" s="34">
        <f t="shared" si="88"/>
        <v>1653.4559999999999</v>
      </c>
      <c r="I126" s="27">
        <f t="shared" si="89"/>
        <v>1735.7759999999998</v>
      </c>
      <c r="J126" s="27">
        <f t="shared" si="90"/>
        <v>1822.8</v>
      </c>
      <c r="K126" s="27">
        <f t="shared" si="91"/>
        <v>1913.7440000000001</v>
      </c>
      <c r="L126" s="158">
        <f t="shared" si="92"/>
        <v>2009.3920000000003</v>
      </c>
      <c r="N126" s="34">
        <f t="shared" si="93"/>
        <v>3582.4879999999998</v>
      </c>
      <c r="O126" s="27">
        <f t="shared" si="94"/>
        <v>3760.8479999999995</v>
      </c>
      <c r="P126" s="27">
        <f t="shared" si="95"/>
        <v>3949.3999999999996</v>
      </c>
      <c r="Q126" s="27">
        <f t="shared" si="96"/>
        <v>4146.445333333334</v>
      </c>
      <c r="R126" s="158">
        <f t="shared" si="97"/>
        <v>4353.6826666666675</v>
      </c>
      <c r="T126" s="34">
        <f t="shared" si="98"/>
        <v>42989.856</v>
      </c>
      <c r="U126" s="27">
        <f t="shared" si="99"/>
        <v>45130.175999999992</v>
      </c>
      <c r="V126" s="27">
        <f t="shared" si="100"/>
        <v>47392.799999999996</v>
      </c>
      <c r="W126" s="27">
        <f t="shared" si="101"/>
        <v>49757.344000000005</v>
      </c>
      <c r="X126" s="158">
        <f t="shared" si="102"/>
        <v>52244.19200000001</v>
      </c>
    </row>
    <row r="127" spans="1:24" x14ac:dyDescent="0.25">
      <c r="A127" s="114" t="s">
        <v>75</v>
      </c>
      <c r="B127" s="39">
        <v>20.668199999999999</v>
      </c>
      <c r="C127" s="40">
        <v>21.697199999999999</v>
      </c>
      <c r="D127" s="41">
        <v>22.785</v>
      </c>
      <c r="E127" s="40">
        <v>23.921800000000001</v>
      </c>
      <c r="F127" s="145">
        <v>25.117400000000004</v>
      </c>
      <c r="H127" s="34">
        <f t="shared" si="88"/>
        <v>1653.4559999999999</v>
      </c>
      <c r="I127" s="27">
        <f t="shared" si="89"/>
        <v>1735.7759999999998</v>
      </c>
      <c r="J127" s="27">
        <f t="shared" si="90"/>
        <v>1822.8</v>
      </c>
      <c r="K127" s="27">
        <f t="shared" si="91"/>
        <v>1913.7440000000001</v>
      </c>
      <c r="L127" s="158">
        <f t="shared" si="92"/>
        <v>2009.3920000000003</v>
      </c>
      <c r="N127" s="34">
        <f t="shared" si="93"/>
        <v>3582.4879999999998</v>
      </c>
      <c r="O127" s="27">
        <f t="shared" si="94"/>
        <v>3760.8479999999995</v>
      </c>
      <c r="P127" s="27">
        <f t="shared" si="95"/>
        <v>3949.3999999999996</v>
      </c>
      <c r="Q127" s="27">
        <f t="shared" si="96"/>
        <v>4146.445333333334</v>
      </c>
      <c r="R127" s="158">
        <f t="shared" si="97"/>
        <v>4353.6826666666675</v>
      </c>
      <c r="T127" s="34">
        <f t="shared" si="98"/>
        <v>42989.856</v>
      </c>
      <c r="U127" s="27">
        <f t="shared" si="99"/>
        <v>45130.175999999992</v>
      </c>
      <c r="V127" s="27">
        <f t="shared" si="100"/>
        <v>47392.799999999996</v>
      </c>
      <c r="W127" s="27">
        <f t="shared" si="101"/>
        <v>49757.344000000005</v>
      </c>
      <c r="X127" s="158">
        <f t="shared" si="102"/>
        <v>52244.19200000001</v>
      </c>
    </row>
    <row r="128" spans="1:24" x14ac:dyDescent="0.25">
      <c r="A128" s="114" t="s">
        <v>182</v>
      </c>
      <c r="B128" s="39">
        <v>22.706600000000002</v>
      </c>
      <c r="C128" s="40">
        <v>23.843400000000003</v>
      </c>
      <c r="D128" s="41">
        <v>25.039000000000001</v>
      </c>
      <c r="E128" s="40">
        <v>26.293400000000002</v>
      </c>
      <c r="F128" s="145">
        <v>27.596799999999998</v>
      </c>
      <c r="H128" s="34">
        <f t="shared" si="88"/>
        <v>1816.5280000000002</v>
      </c>
      <c r="I128" s="27">
        <f t="shared" si="89"/>
        <v>1907.4720000000002</v>
      </c>
      <c r="J128" s="27">
        <f t="shared" si="90"/>
        <v>2003.1200000000001</v>
      </c>
      <c r="K128" s="27">
        <f t="shared" si="91"/>
        <v>2103.4720000000002</v>
      </c>
      <c r="L128" s="158">
        <f t="shared" si="92"/>
        <v>2207.7439999999997</v>
      </c>
      <c r="N128" s="34">
        <f t="shared" si="93"/>
        <v>3935.8106666666667</v>
      </c>
      <c r="O128" s="27">
        <f t="shared" si="94"/>
        <v>4132.8560000000007</v>
      </c>
      <c r="P128" s="27">
        <f t="shared" si="95"/>
        <v>4340.0933333333332</v>
      </c>
      <c r="Q128" s="27">
        <f t="shared" si="96"/>
        <v>4557.5226666666667</v>
      </c>
      <c r="R128" s="158">
        <f t="shared" si="97"/>
        <v>4783.4453333333322</v>
      </c>
      <c r="T128" s="34">
        <f t="shared" si="98"/>
        <v>47229.728000000003</v>
      </c>
      <c r="U128" s="27">
        <f t="shared" si="99"/>
        <v>49594.272000000004</v>
      </c>
      <c r="V128" s="27">
        <f t="shared" si="100"/>
        <v>52081.120000000003</v>
      </c>
      <c r="W128" s="27">
        <f t="shared" si="101"/>
        <v>54690.272000000004</v>
      </c>
      <c r="X128" s="158">
        <f t="shared" si="102"/>
        <v>57401.34399999999</v>
      </c>
    </row>
    <row r="129" spans="1:24" x14ac:dyDescent="0.25">
      <c r="A129" s="114" t="s">
        <v>47</v>
      </c>
      <c r="B129" s="39">
        <v>21.236600000000003</v>
      </c>
      <c r="C129" s="40">
        <v>22.294999999999998</v>
      </c>
      <c r="D129" s="41">
        <v>23.412199999999999</v>
      </c>
      <c r="E129" s="40">
        <v>24.578400000000002</v>
      </c>
      <c r="F129" s="145">
        <v>25.813199999999998</v>
      </c>
      <c r="H129" s="34">
        <f t="shared" si="88"/>
        <v>1698.9280000000003</v>
      </c>
      <c r="I129" s="27">
        <f t="shared" si="89"/>
        <v>1783.6</v>
      </c>
      <c r="J129" s="27">
        <f t="shared" si="90"/>
        <v>1872.9759999999999</v>
      </c>
      <c r="K129" s="27">
        <f t="shared" si="91"/>
        <v>1966.2720000000002</v>
      </c>
      <c r="L129" s="158">
        <f t="shared" si="92"/>
        <v>2065.056</v>
      </c>
      <c r="N129" s="34">
        <f t="shared" si="93"/>
        <v>3681.0106666666675</v>
      </c>
      <c r="O129" s="27">
        <f t="shared" si="94"/>
        <v>3864.4666666666667</v>
      </c>
      <c r="P129" s="27">
        <f t="shared" si="95"/>
        <v>4058.1146666666664</v>
      </c>
      <c r="Q129" s="27">
        <f t="shared" si="96"/>
        <v>4260.2560000000003</v>
      </c>
      <c r="R129" s="158">
        <f t="shared" si="97"/>
        <v>4474.2879999999996</v>
      </c>
      <c r="T129" s="34">
        <f t="shared" si="98"/>
        <v>44172.128000000012</v>
      </c>
      <c r="U129" s="27">
        <f t="shared" si="99"/>
        <v>46373.599999999999</v>
      </c>
      <c r="V129" s="27">
        <f t="shared" si="100"/>
        <v>48697.375999999997</v>
      </c>
      <c r="W129" s="27">
        <f t="shared" si="101"/>
        <v>51123.072000000007</v>
      </c>
      <c r="X129" s="158">
        <f t="shared" si="102"/>
        <v>53691.455999999998</v>
      </c>
    </row>
    <row r="130" spans="1:24" x14ac:dyDescent="0.25">
      <c r="A130" s="114" t="s">
        <v>87</v>
      </c>
      <c r="B130" s="39">
        <v>23.696400000000004</v>
      </c>
      <c r="C130" s="40">
        <v>24.892000000000003</v>
      </c>
      <c r="D130" s="41">
        <v>26.126799999999999</v>
      </c>
      <c r="E130" s="40">
        <v>27.439999999999998</v>
      </c>
      <c r="F130" s="145">
        <v>28.812000000000001</v>
      </c>
      <c r="H130" s="34">
        <f t="shared" si="88"/>
        <v>1895.7120000000004</v>
      </c>
      <c r="I130" s="27">
        <f t="shared" si="89"/>
        <v>1991.3600000000001</v>
      </c>
      <c r="J130" s="27">
        <f t="shared" si="90"/>
        <v>2090.1439999999998</v>
      </c>
      <c r="K130" s="27">
        <f t="shared" si="91"/>
        <v>2195.1999999999998</v>
      </c>
      <c r="L130" s="158">
        <f t="shared" si="92"/>
        <v>2304.96</v>
      </c>
      <c r="N130" s="34">
        <f t="shared" si="93"/>
        <v>4107.3760000000011</v>
      </c>
      <c r="O130" s="27">
        <f t="shared" si="94"/>
        <v>4314.6133333333337</v>
      </c>
      <c r="P130" s="27">
        <f t="shared" si="95"/>
        <v>4528.6453333333329</v>
      </c>
      <c r="Q130" s="27">
        <f t="shared" si="96"/>
        <v>4756.2666666666664</v>
      </c>
      <c r="R130" s="158">
        <f t="shared" si="97"/>
        <v>4994.08</v>
      </c>
      <c r="T130" s="34">
        <f t="shared" si="98"/>
        <v>49288.51200000001</v>
      </c>
      <c r="U130" s="27">
        <f t="shared" si="99"/>
        <v>51775.360000000001</v>
      </c>
      <c r="V130" s="27">
        <f t="shared" si="100"/>
        <v>54343.743999999992</v>
      </c>
      <c r="W130" s="27">
        <f t="shared" si="101"/>
        <v>57075.199999999997</v>
      </c>
      <c r="X130" s="158">
        <f t="shared" si="102"/>
        <v>59928.959999999999</v>
      </c>
    </row>
    <row r="131" spans="1:24" x14ac:dyDescent="0.25">
      <c r="A131" s="114" t="s">
        <v>48</v>
      </c>
      <c r="B131" s="39">
        <v>11.172000000000001</v>
      </c>
      <c r="C131" s="40">
        <v>11.740400000000001</v>
      </c>
      <c r="D131" s="41">
        <v>12.3284</v>
      </c>
      <c r="E131" s="40">
        <v>12.936</v>
      </c>
      <c r="F131" s="145">
        <v>13.582799999999999</v>
      </c>
      <c r="H131" s="34">
        <f t="shared" si="88"/>
        <v>893.76</v>
      </c>
      <c r="I131" s="27">
        <f t="shared" si="89"/>
        <v>939.23200000000008</v>
      </c>
      <c r="J131" s="27">
        <f t="shared" si="90"/>
        <v>986.27200000000005</v>
      </c>
      <c r="K131" s="27">
        <f t="shared" si="91"/>
        <v>1034.8800000000001</v>
      </c>
      <c r="L131" s="158">
        <f t="shared" si="92"/>
        <v>1086.6239999999998</v>
      </c>
      <c r="N131" s="34">
        <f t="shared" si="93"/>
        <v>1936.4799999999998</v>
      </c>
      <c r="O131" s="27">
        <f t="shared" si="94"/>
        <v>2035.002666666667</v>
      </c>
      <c r="P131" s="27">
        <f t="shared" si="95"/>
        <v>2136.9226666666668</v>
      </c>
      <c r="Q131" s="27">
        <f t="shared" si="96"/>
        <v>2242.2400000000002</v>
      </c>
      <c r="R131" s="158">
        <f t="shared" si="97"/>
        <v>2354.3519999999994</v>
      </c>
      <c r="T131" s="34">
        <f t="shared" si="98"/>
        <v>23237.759999999998</v>
      </c>
      <c r="U131" s="27">
        <f t="shared" si="99"/>
        <v>24420.032000000003</v>
      </c>
      <c r="V131" s="27">
        <f t="shared" si="100"/>
        <v>25643.072</v>
      </c>
      <c r="W131" s="27">
        <f t="shared" si="101"/>
        <v>26906.880000000005</v>
      </c>
      <c r="X131" s="158">
        <f t="shared" si="102"/>
        <v>28252.223999999995</v>
      </c>
    </row>
    <row r="132" spans="1:24" x14ac:dyDescent="0.25">
      <c r="A132" s="114" t="s">
        <v>49</v>
      </c>
      <c r="B132" s="39">
        <v>15.2096</v>
      </c>
      <c r="C132" s="40">
        <v>15.964200000000002</v>
      </c>
      <c r="D132" s="41">
        <v>16.758000000000003</v>
      </c>
      <c r="E132" s="40">
        <v>17.6008</v>
      </c>
      <c r="F132" s="145">
        <v>18.482800000000001</v>
      </c>
      <c r="H132" s="34">
        <f t="shared" si="88"/>
        <v>1216.768</v>
      </c>
      <c r="I132" s="27">
        <f t="shared" si="89"/>
        <v>1277.1360000000002</v>
      </c>
      <c r="J132" s="27">
        <f t="shared" si="90"/>
        <v>1340.6400000000003</v>
      </c>
      <c r="K132" s="27">
        <f t="shared" si="91"/>
        <v>1408.0639999999999</v>
      </c>
      <c r="L132" s="158">
        <f t="shared" si="92"/>
        <v>1478.624</v>
      </c>
      <c r="N132" s="34">
        <f t="shared" si="93"/>
        <v>2636.3306666666667</v>
      </c>
      <c r="O132" s="27">
        <f t="shared" si="94"/>
        <v>2767.1280000000006</v>
      </c>
      <c r="P132" s="27">
        <f t="shared" si="95"/>
        <v>2904.7200000000007</v>
      </c>
      <c r="Q132" s="27">
        <f t="shared" si="96"/>
        <v>3050.8053333333332</v>
      </c>
      <c r="R132" s="158">
        <f t="shared" si="97"/>
        <v>3203.6853333333333</v>
      </c>
      <c r="T132" s="34">
        <f t="shared" si="98"/>
        <v>31635.968000000001</v>
      </c>
      <c r="U132" s="27">
        <f t="shared" si="99"/>
        <v>33205.536000000007</v>
      </c>
      <c r="V132" s="27">
        <f t="shared" si="100"/>
        <v>34856.640000000007</v>
      </c>
      <c r="W132" s="27">
        <f t="shared" si="101"/>
        <v>36609.663999999997</v>
      </c>
      <c r="X132" s="158">
        <f t="shared" si="102"/>
        <v>38444.224000000002</v>
      </c>
    </row>
    <row r="133" spans="1:24" x14ac:dyDescent="0.25">
      <c r="A133" s="114" t="s">
        <v>50</v>
      </c>
      <c r="B133" s="39">
        <v>16.9344</v>
      </c>
      <c r="C133" s="40">
        <v>17.787000000000003</v>
      </c>
      <c r="D133" s="41">
        <v>18.669</v>
      </c>
      <c r="E133" s="40">
        <v>19.6098</v>
      </c>
      <c r="F133" s="145">
        <v>20.58</v>
      </c>
      <c r="H133" s="34">
        <f t="shared" si="88"/>
        <v>1354.752</v>
      </c>
      <c r="I133" s="27">
        <f t="shared" si="89"/>
        <v>1422.9600000000003</v>
      </c>
      <c r="J133" s="27">
        <f t="shared" si="90"/>
        <v>1493.52</v>
      </c>
      <c r="K133" s="27">
        <f t="shared" si="91"/>
        <v>1568.7840000000001</v>
      </c>
      <c r="L133" s="158">
        <f t="shared" si="92"/>
        <v>1646.3999999999999</v>
      </c>
      <c r="N133" s="34">
        <f t="shared" si="93"/>
        <v>2935.2959999999998</v>
      </c>
      <c r="O133" s="27">
        <f t="shared" si="94"/>
        <v>3083.0800000000004</v>
      </c>
      <c r="P133" s="27">
        <f t="shared" si="95"/>
        <v>3235.9599999999996</v>
      </c>
      <c r="Q133" s="27">
        <f t="shared" si="96"/>
        <v>3399.0320000000006</v>
      </c>
      <c r="R133" s="158">
        <f t="shared" si="97"/>
        <v>3567.1999999999994</v>
      </c>
      <c r="T133" s="34">
        <f t="shared" si="98"/>
        <v>35223.551999999996</v>
      </c>
      <c r="U133" s="27">
        <f t="shared" si="99"/>
        <v>36996.960000000006</v>
      </c>
      <c r="V133" s="27">
        <f t="shared" si="100"/>
        <v>38831.519999999997</v>
      </c>
      <c r="W133" s="27">
        <f t="shared" si="101"/>
        <v>40788.384000000005</v>
      </c>
      <c r="X133" s="158">
        <f t="shared" si="102"/>
        <v>42806.399999999994</v>
      </c>
    </row>
    <row r="134" spans="1:24" x14ac:dyDescent="0.25">
      <c r="A134" s="114" t="s">
        <v>51</v>
      </c>
      <c r="B134" s="39">
        <v>19.8352</v>
      </c>
      <c r="C134" s="40">
        <v>20.824999999999999</v>
      </c>
      <c r="D134" s="41">
        <v>21.863800000000001</v>
      </c>
      <c r="E134" s="40">
        <v>22.961400000000001</v>
      </c>
      <c r="F134" s="145">
        <v>24.108000000000001</v>
      </c>
      <c r="H134" s="34">
        <f t="shared" si="88"/>
        <v>1586.816</v>
      </c>
      <c r="I134" s="27">
        <f t="shared" si="89"/>
        <v>1666</v>
      </c>
      <c r="J134" s="27">
        <f t="shared" si="90"/>
        <v>1749.104</v>
      </c>
      <c r="K134" s="27">
        <f t="shared" si="91"/>
        <v>1836.912</v>
      </c>
      <c r="L134" s="158">
        <f t="shared" si="92"/>
        <v>1928.64</v>
      </c>
      <c r="N134" s="34">
        <f t="shared" si="93"/>
        <v>3438.1013333333335</v>
      </c>
      <c r="O134" s="27">
        <f t="shared" si="94"/>
        <v>3609.6666666666665</v>
      </c>
      <c r="P134" s="27">
        <f t="shared" si="95"/>
        <v>3789.7253333333333</v>
      </c>
      <c r="Q134" s="27">
        <f t="shared" si="96"/>
        <v>3979.9760000000001</v>
      </c>
      <c r="R134" s="158">
        <f t="shared" si="97"/>
        <v>4178.72</v>
      </c>
      <c r="T134" s="34">
        <f t="shared" si="98"/>
        <v>41257.216</v>
      </c>
      <c r="U134" s="27">
        <f t="shared" si="99"/>
        <v>43316</v>
      </c>
      <c r="V134" s="27">
        <f t="shared" si="100"/>
        <v>45476.703999999998</v>
      </c>
      <c r="W134" s="27">
        <f t="shared" si="101"/>
        <v>47759.712</v>
      </c>
      <c r="X134" s="158">
        <f t="shared" si="102"/>
        <v>50144.639999999999</v>
      </c>
    </row>
    <row r="135" spans="1:24" x14ac:dyDescent="0.25">
      <c r="A135" s="114" t="s">
        <v>46</v>
      </c>
      <c r="B135" s="39">
        <v>19.452999999999999</v>
      </c>
      <c r="C135" s="40">
        <v>20.423199999999998</v>
      </c>
      <c r="D135" s="41">
        <v>21.452200000000001</v>
      </c>
      <c r="E135" s="40">
        <v>22.520399999999999</v>
      </c>
      <c r="F135" s="145">
        <v>23.647400000000001</v>
      </c>
      <c r="H135" s="34">
        <f t="shared" si="88"/>
        <v>1556.24</v>
      </c>
      <c r="I135" s="27">
        <f t="shared" si="89"/>
        <v>1633.8559999999998</v>
      </c>
      <c r="J135" s="27">
        <f t="shared" si="90"/>
        <v>1716.1760000000002</v>
      </c>
      <c r="K135" s="27">
        <f t="shared" si="91"/>
        <v>1801.6319999999998</v>
      </c>
      <c r="L135" s="158">
        <f t="shared" si="92"/>
        <v>1891.7920000000001</v>
      </c>
      <c r="N135" s="34">
        <f t="shared" si="93"/>
        <v>3371.853333333333</v>
      </c>
      <c r="O135" s="27">
        <f t="shared" si="94"/>
        <v>3540.0213333333327</v>
      </c>
      <c r="P135" s="27">
        <f t="shared" si="95"/>
        <v>3718.3813333333333</v>
      </c>
      <c r="Q135" s="27">
        <f t="shared" si="96"/>
        <v>3903.5359999999996</v>
      </c>
      <c r="R135" s="158">
        <f t="shared" si="97"/>
        <v>4098.8826666666673</v>
      </c>
      <c r="T135" s="34">
        <f t="shared" si="98"/>
        <v>40462.239999999998</v>
      </c>
      <c r="U135" s="27">
        <f t="shared" si="99"/>
        <v>42480.255999999994</v>
      </c>
      <c r="V135" s="27">
        <f t="shared" si="100"/>
        <v>44620.576000000001</v>
      </c>
      <c r="W135" s="27">
        <f t="shared" si="101"/>
        <v>46842.431999999993</v>
      </c>
      <c r="X135" s="158">
        <f t="shared" si="102"/>
        <v>49186.592000000004</v>
      </c>
    </row>
    <row r="136" spans="1:24" x14ac:dyDescent="0.25">
      <c r="A136" s="114" t="s">
        <v>76</v>
      </c>
      <c r="B136" s="39">
        <v>20.668199999999999</v>
      </c>
      <c r="C136" s="40">
        <v>21.697199999999999</v>
      </c>
      <c r="D136" s="41">
        <v>22.785</v>
      </c>
      <c r="E136" s="40">
        <v>23.921800000000001</v>
      </c>
      <c r="F136" s="145">
        <v>25.117400000000004</v>
      </c>
      <c r="H136" s="34">
        <f t="shared" si="88"/>
        <v>1653.4559999999999</v>
      </c>
      <c r="I136" s="27">
        <f t="shared" si="89"/>
        <v>1735.7759999999998</v>
      </c>
      <c r="J136" s="27">
        <f t="shared" si="90"/>
        <v>1822.8</v>
      </c>
      <c r="K136" s="27">
        <f t="shared" si="91"/>
        <v>1913.7440000000001</v>
      </c>
      <c r="L136" s="158">
        <f t="shared" si="92"/>
        <v>2009.3920000000003</v>
      </c>
      <c r="N136" s="34">
        <f t="shared" si="93"/>
        <v>3582.4879999999998</v>
      </c>
      <c r="O136" s="27">
        <f t="shared" si="94"/>
        <v>3760.8479999999995</v>
      </c>
      <c r="P136" s="27">
        <f t="shared" si="95"/>
        <v>3949.3999999999996</v>
      </c>
      <c r="Q136" s="27">
        <f t="shared" si="96"/>
        <v>4146.445333333334</v>
      </c>
      <c r="R136" s="158">
        <f t="shared" si="97"/>
        <v>4353.6826666666675</v>
      </c>
      <c r="T136" s="34">
        <f t="shared" si="98"/>
        <v>42989.856</v>
      </c>
      <c r="U136" s="27">
        <f t="shared" si="99"/>
        <v>45130.175999999992</v>
      </c>
      <c r="V136" s="27">
        <f t="shared" si="100"/>
        <v>47392.799999999996</v>
      </c>
      <c r="W136" s="27">
        <f t="shared" si="101"/>
        <v>49757.344000000005</v>
      </c>
      <c r="X136" s="158">
        <f t="shared" si="102"/>
        <v>52244.19200000001</v>
      </c>
    </row>
    <row r="137" spans="1:24" x14ac:dyDescent="0.25">
      <c r="A137" s="114" t="s">
        <v>88</v>
      </c>
      <c r="B137" s="39">
        <v>21.158200000000001</v>
      </c>
      <c r="C137" s="40">
        <v>22.2166</v>
      </c>
      <c r="D137" s="41">
        <v>23.324000000000002</v>
      </c>
      <c r="E137" s="40">
        <v>24.490200000000002</v>
      </c>
      <c r="F137" s="145">
        <v>25.715200000000003</v>
      </c>
      <c r="H137" s="34">
        <f t="shared" si="88"/>
        <v>1692.6559999999999</v>
      </c>
      <c r="I137" s="27">
        <f t="shared" si="89"/>
        <v>1777.328</v>
      </c>
      <c r="J137" s="27">
        <f t="shared" si="90"/>
        <v>1865.92</v>
      </c>
      <c r="K137" s="27">
        <f t="shared" si="91"/>
        <v>1959.2160000000001</v>
      </c>
      <c r="L137" s="158">
        <f t="shared" si="92"/>
        <v>2057.2160000000003</v>
      </c>
      <c r="N137" s="34">
        <f t="shared" si="93"/>
        <v>3667.4213333333332</v>
      </c>
      <c r="O137" s="27">
        <f t="shared" si="94"/>
        <v>3850.8773333333334</v>
      </c>
      <c r="P137" s="27">
        <f t="shared" si="95"/>
        <v>4042.8266666666664</v>
      </c>
      <c r="Q137" s="27">
        <f t="shared" si="96"/>
        <v>4244.9679999999998</v>
      </c>
      <c r="R137" s="158">
        <f t="shared" si="97"/>
        <v>4457.3013333333338</v>
      </c>
      <c r="T137" s="34">
        <f t="shared" si="98"/>
        <v>44009.055999999997</v>
      </c>
      <c r="U137" s="27">
        <f t="shared" si="99"/>
        <v>46210.527999999998</v>
      </c>
      <c r="V137" s="27">
        <f t="shared" si="100"/>
        <v>48513.919999999998</v>
      </c>
      <c r="W137" s="27">
        <f t="shared" si="101"/>
        <v>50939.616000000002</v>
      </c>
      <c r="X137" s="158">
        <f t="shared" si="102"/>
        <v>53487.616000000009</v>
      </c>
    </row>
    <row r="138" spans="1:24" x14ac:dyDescent="0.25">
      <c r="A138" s="114" t="s">
        <v>89</v>
      </c>
      <c r="B138" s="39">
        <v>15.3468</v>
      </c>
      <c r="C138" s="40">
        <v>16.121000000000002</v>
      </c>
      <c r="D138" s="41">
        <v>16.924600000000002</v>
      </c>
      <c r="E138" s="40">
        <v>17.777200000000001</v>
      </c>
      <c r="F138" s="145">
        <v>18.659200000000002</v>
      </c>
      <c r="H138" s="34">
        <f t="shared" si="88"/>
        <v>1227.7439999999999</v>
      </c>
      <c r="I138" s="27">
        <f t="shared" si="89"/>
        <v>1289.6800000000003</v>
      </c>
      <c r="J138" s="27">
        <f t="shared" si="90"/>
        <v>1353.9680000000001</v>
      </c>
      <c r="K138" s="27">
        <f t="shared" si="91"/>
        <v>1422.1759999999999</v>
      </c>
      <c r="L138" s="158">
        <f t="shared" si="92"/>
        <v>1492.7360000000001</v>
      </c>
      <c r="N138" s="34">
        <f t="shared" si="93"/>
        <v>2660.1119999999996</v>
      </c>
      <c r="O138" s="27">
        <f t="shared" si="94"/>
        <v>2794.3066666666673</v>
      </c>
      <c r="P138" s="27">
        <f t="shared" si="95"/>
        <v>2933.5973333333336</v>
      </c>
      <c r="Q138" s="27">
        <f t="shared" si="96"/>
        <v>3081.3813333333333</v>
      </c>
      <c r="R138" s="158">
        <f t="shared" si="97"/>
        <v>3234.2613333333338</v>
      </c>
      <c r="T138" s="34">
        <f t="shared" si="98"/>
        <v>31921.343999999997</v>
      </c>
      <c r="U138" s="27">
        <f t="shared" si="99"/>
        <v>33531.680000000008</v>
      </c>
      <c r="V138" s="27">
        <f t="shared" si="100"/>
        <v>35203.168000000005</v>
      </c>
      <c r="W138" s="27">
        <f t="shared" si="101"/>
        <v>36976.576000000001</v>
      </c>
      <c r="X138" s="158">
        <f t="shared" si="102"/>
        <v>38811.136000000006</v>
      </c>
    </row>
    <row r="139" spans="1:24" s="5" customFormat="1" x14ac:dyDescent="0.25">
      <c r="A139" s="120" t="s">
        <v>183</v>
      </c>
      <c r="B139" s="39">
        <v>22.951600000000003</v>
      </c>
      <c r="C139" s="40">
        <v>24.098199999999999</v>
      </c>
      <c r="D139" s="41">
        <v>25.303599999999999</v>
      </c>
      <c r="E139" s="40">
        <v>26.567800000000002</v>
      </c>
      <c r="F139" s="145">
        <v>27.900600000000001</v>
      </c>
      <c r="H139" s="34">
        <f t="shared" si="88"/>
        <v>1836.1280000000002</v>
      </c>
      <c r="I139" s="27">
        <f t="shared" si="89"/>
        <v>1927.8559999999998</v>
      </c>
      <c r="J139" s="27">
        <f t="shared" si="90"/>
        <v>2024.288</v>
      </c>
      <c r="K139" s="27">
        <f t="shared" si="91"/>
        <v>2125.424</v>
      </c>
      <c r="L139" s="158">
        <f t="shared" si="92"/>
        <v>2232.0480000000002</v>
      </c>
      <c r="M139" s="2"/>
      <c r="N139" s="34">
        <f t="shared" si="93"/>
        <v>3978.2773333333334</v>
      </c>
      <c r="O139" s="27">
        <f t="shared" si="94"/>
        <v>4177.0213333333331</v>
      </c>
      <c r="P139" s="27">
        <f t="shared" si="95"/>
        <v>4385.9573333333328</v>
      </c>
      <c r="Q139" s="27">
        <f t="shared" si="96"/>
        <v>4605.0853333333334</v>
      </c>
      <c r="R139" s="158">
        <f t="shared" si="97"/>
        <v>4836.1040000000003</v>
      </c>
      <c r="T139" s="34">
        <f t="shared" si="98"/>
        <v>47739.328000000001</v>
      </c>
      <c r="U139" s="27">
        <f t="shared" si="99"/>
        <v>50124.255999999994</v>
      </c>
      <c r="V139" s="27">
        <f t="shared" si="100"/>
        <v>52631.487999999998</v>
      </c>
      <c r="W139" s="27">
        <f t="shared" si="101"/>
        <v>55261.023999999998</v>
      </c>
      <c r="X139" s="158">
        <f t="shared" si="102"/>
        <v>58033.248000000007</v>
      </c>
    </row>
    <row r="140" spans="1:24" s="5" customFormat="1" x14ac:dyDescent="0.25">
      <c r="A140" s="120" t="s">
        <v>44</v>
      </c>
      <c r="B140" s="39">
        <v>18.864999999999998</v>
      </c>
      <c r="C140" s="40">
        <v>19.805800000000001</v>
      </c>
      <c r="D140" s="41">
        <v>20.7956</v>
      </c>
      <c r="E140" s="40">
        <v>21.844200000000001</v>
      </c>
      <c r="F140" s="145">
        <v>22.932000000000002</v>
      </c>
      <c r="H140" s="34">
        <f t="shared" si="88"/>
        <v>1509.1999999999998</v>
      </c>
      <c r="I140" s="27">
        <f t="shared" si="89"/>
        <v>1584.4640000000002</v>
      </c>
      <c r="J140" s="27">
        <f t="shared" si="90"/>
        <v>1663.6480000000001</v>
      </c>
      <c r="K140" s="27">
        <f t="shared" si="91"/>
        <v>1747.5360000000001</v>
      </c>
      <c r="L140" s="158">
        <f t="shared" si="92"/>
        <v>1834.5600000000002</v>
      </c>
      <c r="M140" s="2"/>
      <c r="N140" s="34">
        <f t="shared" si="93"/>
        <v>3269.9333333333329</v>
      </c>
      <c r="O140" s="27">
        <f t="shared" si="94"/>
        <v>3433.005333333334</v>
      </c>
      <c r="P140" s="27">
        <f t="shared" si="95"/>
        <v>3604.570666666667</v>
      </c>
      <c r="Q140" s="27">
        <f t="shared" si="96"/>
        <v>3786.328</v>
      </c>
      <c r="R140" s="158">
        <f t="shared" si="97"/>
        <v>3974.8800000000006</v>
      </c>
      <c r="T140" s="34">
        <f t="shared" si="98"/>
        <v>39239.199999999997</v>
      </c>
      <c r="U140" s="27">
        <f t="shared" si="99"/>
        <v>41196.064000000006</v>
      </c>
      <c r="V140" s="27">
        <f t="shared" si="100"/>
        <v>43254.848000000005</v>
      </c>
      <c r="W140" s="27">
        <f t="shared" si="101"/>
        <v>45435.936000000002</v>
      </c>
      <c r="X140" s="158">
        <f t="shared" si="102"/>
        <v>47698.560000000005</v>
      </c>
    </row>
    <row r="141" spans="1:24" s="5" customFormat="1" x14ac:dyDescent="0.25">
      <c r="A141" s="120" t="s">
        <v>53</v>
      </c>
      <c r="B141" s="39">
        <v>23.245600000000003</v>
      </c>
      <c r="C141" s="40">
        <v>24.401999999999997</v>
      </c>
      <c r="D141" s="41">
        <v>25.627000000000002</v>
      </c>
      <c r="E141" s="40">
        <v>26.901</v>
      </c>
      <c r="F141" s="145">
        <v>28.253400000000003</v>
      </c>
      <c r="H141" s="34">
        <f t="shared" si="88"/>
        <v>1859.6480000000001</v>
      </c>
      <c r="I141" s="27">
        <f t="shared" si="89"/>
        <v>1952.1599999999999</v>
      </c>
      <c r="J141" s="27">
        <f t="shared" si="90"/>
        <v>2050.1600000000003</v>
      </c>
      <c r="K141" s="27">
        <f t="shared" si="91"/>
        <v>2152.08</v>
      </c>
      <c r="L141" s="158">
        <f t="shared" si="92"/>
        <v>2260.2720000000004</v>
      </c>
      <c r="M141" s="2"/>
      <c r="N141" s="34">
        <f t="shared" si="93"/>
        <v>4029.2373333333339</v>
      </c>
      <c r="O141" s="27">
        <f t="shared" si="94"/>
        <v>4229.6799999999994</v>
      </c>
      <c r="P141" s="27">
        <f t="shared" si="95"/>
        <v>4442.0133333333342</v>
      </c>
      <c r="Q141" s="27">
        <f t="shared" si="96"/>
        <v>4662.84</v>
      </c>
      <c r="R141" s="158">
        <f t="shared" si="97"/>
        <v>4897.2560000000003</v>
      </c>
      <c r="T141" s="34">
        <f t="shared" si="98"/>
        <v>48350.848000000005</v>
      </c>
      <c r="U141" s="27">
        <f t="shared" si="99"/>
        <v>50756.159999999996</v>
      </c>
      <c r="V141" s="27">
        <f t="shared" si="100"/>
        <v>53304.160000000011</v>
      </c>
      <c r="W141" s="27">
        <f t="shared" si="101"/>
        <v>55954.080000000002</v>
      </c>
      <c r="X141" s="158">
        <f t="shared" si="102"/>
        <v>58767.072000000007</v>
      </c>
    </row>
    <row r="142" spans="1:24" s="5" customFormat="1" x14ac:dyDescent="0.25">
      <c r="A142" s="120" t="s">
        <v>59</v>
      </c>
      <c r="B142" s="39">
        <v>17.355800000000002</v>
      </c>
      <c r="C142" s="40">
        <v>18.2182</v>
      </c>
      <c r="D142" s="41">
        <v>19.129600000000003</v>
      </c>
      <c r="E142" s="40">
        <v>20.09</v>
      </c>
      <c r="F142" s="145">
        <v>21.089600000000004</v>
      </c>
      <c r="H142" s="34">
        <f t="shared" si="88"/>
        <v>1388.4640000000002</v>
      </c>
      <c r="I142" s="27">
        <f t="shared" si="89"/>
        <v>1457.4559999999999</v>
      </c>
      <c r="J142" s="27">
        <f t="shared" si="90"/>
        <v>1530.3680000000004</v>
      </c>
      <c r="K142" s="27">
        <f t="shared" si="91"/>
        <v>1607.2</v>
      </c>
      <c r="L142" s="158">
        <f t="shared" si="92"/>
        <v>1687.1680000000003</v>
      </c>
      <c r="M142" s="2"/>
      <c r="N142" s="34">
        <f t="shared" si="93"/>
        <v>3008.338666666667</v>
      </c>
      <c r="O142" s="27">
        <f t="shared" si="94"/>
        <v>3157.8213333333333</v>
      </c>
      <c r="P142" s="27">
        <f t="shared" si="95"/>
        <v>3315.7973333333343</v>
      </c>
      <c r="Q142" s="27">
        <f t="shared" si="96"/>
        <v>3482.2666666666669</v>
      </c>
      <c r="R142" s="158">
        <f t="shared" si="97"/>
        <v>3655.5306666666675</v>
      </c>
      <c r="T142" s="34">
        <f t="shared" si="98"/>
        <v>36100.064000000006</v>
      </c>
      <c r="U142" s="27">
        <f t="shared" si="99"/>
        <v>37893.856</v>
      </c>
      <c r="V142" s="27">
        <f t="shared" si="100"/>
        <v>39789.568000000014</v>
      </c>
      <c r="W142" s="27">
        <f t="shared" si="101"/>
        <v>41787.200000000004</v>
      </c>
      <c r="X142" s="158">
        <f t="shared" si="102"/>
        <v>43866.368000000009</v>
      </c>
    </row>
    <row r="143" spans="1:24" s="5" customFormat="1" x14ac:dyDescent="0.25">
      <c r="A143" s="120" t="s">
        <v>54</v>
      </c>
      <c r="B143" s="39">
        <v>24.441200000000002</v>
      </c>
      <c r="C143" s="40">
        <v>25.6662</v>
      </c>
      <c r="D143" s="41">
        <v>26.95</v>
      </c>
      <c r="E143" s="40">
        <v>28.302399999999999</v>
      </c>
      <c r="F143" s="145">
        <v>29.723399999999998</v>
      </c>
      <c r="H143" s="34">
        <f t="shared" si="88"/>
        <v>1955.2960000000003</v>
      </c>
      <c r="I143" s="27">
        <f t="shared" si="89"/>
        <v>2053.2959999999998</v>
      </c>
      <c r="J143" s="27">
        <f t="shared" si="90"/>
        <v>2156</v>
      </c>
      <c r="K143" s="27">
        <f t="shared" si="91"/>
        <v>2264.192</v>
      </c>
      <c r="L143" s="158">
        <f t="shared" si="92"/>
        <v>2377.8719999999998</v>
      </c>
      <c r="M143" s="2"/>
      <c r="N143" s="34">
        <f t="shared" si="93"/>
        <v>4236.4746666666679</v>
      </c>
      <c r="O143" s="27">
        <f t="shared" si="94"/>
        <v>4448.808</v>
      </c>
      <c r="P143" s="27">
        <f t="shared" si="95"/>
        <v>4671.333333333333</v>
      </c>
      <c r="Q143" s="27">
        <f t="shared" si="96"/>
        <v>4905.7493333333332</v>
      </c>
      <c r="R143" s="158">
        <f t="shared" si="97"/>
        <v>5152.0559999999996</v>
      </c>
      <c r="T143" s="34">
        <f t="shared" si="98"/>
        <v>50837.696000000011</v>
      </c>
      <c r="U143" s="27">
        <f t="shared" si="99"/>
        <v>53385.695999999996</v>
      </c>
      <c r="V143" s="27">
        <f t="shared" si="100"/>
        <v>56056</v>
      </c>
      <c r="W143" s="27">
        <f t="shared" si="101"/>
        <v>58868.991999999998</v>
      </c>
      <c r="X143" s="158">
        <f t="shared" si="102"/>
        <v>61824.671999999999</v>
      </c>
    </row>
    <row r="144" spans="1:24" s="5" customFormat="1" x14ac:dyDescent="0.25">
      <c r="A144" s="120" t="s">
        <v>55</v>
      </c>
      <c r="B144" s="39">
        <v>27.410599999999999</v>
      </c>
      <c r="C144" s="40">
        <v>28.782600000000002</v>
      </c>
      <c r="D144" s="41">
        <v>30.223199999999999</v>
      </c>
      <c r="E144" s="40">
        <v>31.7422</v>
      </c>
      <c r="F144" s="145">
        <v>33.329799999999999</v>
      </c>
      <c r="H144" s="34">
        <f t="shared" si="88"/>
        <v>2192.848</v>
      </c>
      <c r="I144" s="27">
        <f t="shared" si="89"/>
        <v>2302.6080000000002</v>
      </c>
      <c r="J144" s="27">
        <f t="shared" si="90"/>
        <v>2417.8559999999998</v>
      </c>
      <c r="K144" s="27">
        <f t="shared" si="91"/>
        <v>2539.3760000000002</v>
      </c>
      <c r="L144" s="158">
        <f t="shared" si="92"/>
        <v>2666.384</v>
      </c>
      <c r="M144" s="2"/>
      <c r="N144" s="34">
        <f t="shared" si="93"/>
        <v>4751.170666666666</v>
      </c>
      <c r="O144" s="27">
        <f t="shared" si="94"/>
        <v>4988.9840000000004</v>
      </c>
      <c r="P144" s="27">
        <f t="shared" si="95"/>
        <v>5238.6879999999992</v>
      </c>
      <c r="Q144" s="27">
        <f t="shared" si="96"/>
        <v>5501.9813333333341</v>
      </c>
      <c r="R144" s="158">
        <f t="shared" si="97"/>
        <v>5777.1653333333334</v>
      </c>
      <c r="T144" s="34">
        <f t="shared" si="98"/>
        <v>57014.047999999995</v>
      </c>
      <c r="U144" s="27">
        <f t="shared" si="99"/>
        <v>59867.808000000005</v>
      </c>
      <c r="V144" s="27">
        <f t="shared" si="100"/>
        <v>62864.255999999994</v>
      </c>
      <c r="W144" s="27">
        <f t="shared" si="101"/>
        <v>66023.776000000013</v>
      </c>
      <c r="X144" s="158">
        <f t="shared" si="102"/>
        <v>69325.983999999997</v>
      </c>
    </row>
    <row r="145" spans="1:24" s="5" customFormat="1" x14ac:dyDescent="0.25">
      <c r="A145" s="120" t="s">
        <v>90</v>
      </c>
      <c r="B145" s="39">
        <v>18.394600000000004</v>
      </c>
      <c r="C145" s="40">
        <v>19.315799999999999</v>
      </c>
      <c r="D145" s="41">
        <v>20.286000000000001</v>
      </c>
      <c r="E145" s="40">
        <v>21.295400000000001</v>
      </c>
      <c r="F145" s="145">
        <v>22.363599999999998</v>
      </c>
      <c r="H145" s="34">
        <f t="shared" si="88"/>
        <v>1471.5680000000002</v>
      </c>
      <c r="I145" s="27">
        <f t="shared" si="89"/>
        <v>1545.2639999999999</v>
      </c>
      <c r="J145" s="27">
        <f t="shared" si="90"/>
        <v>1622.88</v>
      </c>
      <c r="K145" s="27">
        <f t="shared" si="91"/>
        <v>1703.6320000000001</v>
      </c>
      <c r="L145" s="158">
        <f t="shared" si="92"/>
        <v>1789.0879999999997</v>
      </c>
      <c r="M145" s="2"/>
      <c r="N145" s="34">
        <f t="shared" si="93"/>
        <v>3188.3973333333338</v>
      </c>
      <c r="O145" s="27">
        <f t="shared" si="94"/>
        <v>3348.0719999999997</v>
      </c>
      <c r="P145" s="27">
        <f t="shared" si="95"/>
        <v>3516.2400000000002</v>
      </c>
      <c r="Q145" s="27">
        <f t="shared" si="96"/>
        <v>3691.2026666666666</v>
      </c>
      <c r="R145" s="158">
        <f t="shared" si="97"/>
        <v>3876.3573333333329</v>
      </c>
      <c r="T145" s="34">
        <f t="shared" si="98"/>
        <v>38260.768000000004</v>
      </c>
      <c r="U145" s="27">
        <f t="shared" si="99"/>
        <v>40176.863999999994</v>
      </c>
      <c r="V145" s="27">
        <f t="shared" si="100"/>
        <v>42194.880000000005</v>
      </c>
      <c r="W145" s="27">
        <f t="shared" si="101"/>
        <v>44294.432000000001</v>
      </c>
      <c r="X145" s="158">
        <f t="shared" si="102"/>
        <v>46516.287999999993</v>
      </c>
    </row>
    <row r="146" spans="1:24" s="5" customFormat="1" x14ac:dyDescent="0.25">
      <c r="A146" s="120" t="s">
        <v>80</v>
      </c>
      <c r="B146" s="39">
        <v>16.238600000000002</v>
      </c>
      <c r="C146" s="40">
        <v>17.052000000000003</v>
      </c>
      <c r="D146" s="41">
        <v>17.904600000000002</v>
      </c>
      <c r="E146" s="40">
        <v>18.796400000000002</v>
      </c>
      <c r="F146" s="145">
        <v>19.737200000000001</v>
      </c>
      <c r="H146" s="34">
        <f t="shared" si="88"/>
        <v>1299.0880000000002</v>
      </c>
      <c r="I146" s="27">
        <f t="shared" si="89"/>
        <v>1364.1600000000003</v>
      </c>
      <c r="J146" s="27">
        <f t="shared" si="90"/>
        <v>1432.3680000000002</v>
      </c>
      <c r="K146" s="27">
        <f t="shared" si="91"/>
        <v>1503.7120000000002</v>
      </c>
      <c r="L146" s="158">
        <f t="shared" si="92"/>
        <v>1578.9760000000001</v>
      </c>
      <c r="M146" s="2"/>
      <c r="N146" s="34">
        <f t="shared" si="93"/>
        <v>2814.6906666666673</v>
      </c>
      <c r="O146" s="27">
        <f t="shared" si="94"/>
        <v>2955.6800000000007</v>
      </c>
      <c r="P146" s="27">
        <f t="shared" si="95"/>
        <v>3103.4640000000004</v>
      </c>
      <c r="Q146" s="27">
        <f t="shared" si="96"/>
        <v>3258.0426666666667</v>
      </c>
      <c r="R146" s="158">
        <f t="shared" si="97"/>
        <v>3421.1146666666668</v>
      </c>
      <c r="T146" s="34">
        <f t="shared" si="98"/>
        <v>33776.288000000008</v>
      </c>
      <c r="U146" s="27">
        <f t="shared" si="99"/>
        <v>35468.160000000011</v>
      </c>
      <c r="V146" s="27">
        <f t="shared" si="100"/>
        <v>37241.568000000007</v>
      </c>
      <c r="W146" s="27">
        <f t="shared" si="101"/>
        <v>39096.512000000002</v>
      </c>
      <c r="X146" s="158">
        <f t="shared" si="102"/>
        <v>41053.376000000004</v>
      </c>
    </row>
    <row r="147" spans="1:24" s="5" customFormat="1" x14ac:dyDescent="0.25">
      <c r="A147" s="120" t="s">
        <v>57</v>
      </c>
      <c r="B147" s="39">
        <v>18.394600000000004</v>
      </c>
      <c r="C147" s="40">
        <v>19.315799999999999</v>
      </c>
      <c r="D147" s="41">
        <v>20.286000000000001</v>
      </c>
      <c r="E147" s="40">
        <v>21.295400000000001</v>
      </c>
      <c r="F147" s="145">
        <v>22.363599999999998</v>
      </c>
      <c r="H147" s="34">
        <f t="shared" si="88"/>
        <v>1471.5680000000002</v>
      </c>
      <c r="I147" s="27">
        <f t="shared" si="89"/>
        <v>1545.2639999999999</v>
      </c>
      <c r="J147" s="27">
        <f t="shared" si="90"/>
        <v>1622.88</v>
      </c>
      <c r="K147" s="27">
        <f t="shared" si="91"/>
        <v>1703.6320000000001</v>
      </c>
      <c r="L147" s="158">
        <f t="shared" si="92"/>
        <v>1789.0879999999997</v>
      </c>
      <c r="M147" s="2"/>
      <c r="N147" s="34">
        <f t="shared" si="93"/>
        <v>3188.3973333333338</v>
      </c>
      <c r="O147" s="27">
        <f t="shared" si="94"/>
        <v>3348.0719999999997</v>
      </c>
      <c r="P147" s="27">
        <f t="shared" si="95"/>
        <v>3516.2400000000002</v>
      </c>
      <c r="Q147" s="27">
        <f t="shared" si="96"/>
        <v>3691.2026666666666</v>
      </c>
      <c r="R147" s="158">
        <f t="shared" si="97"/>
        <v>3876.3573333333329</v>
      </c>
      <c r="T147" s="34">
        <f t="shared" ref="T147:T159" si="103">H147*26</f>
        <v>38260.768000000004</v>
      </c>
      <c r="U147" s="27">
        <f t="shared" ref="U147:U159" si="104">I147*26</f>
        <v>40176.863999999994</v>
      </c>
      <c r="V147" s="27">
        <f t="shared" ref="V147:V159" si="105">J147*26</f>
        <v>42194.880000000005</v>
      </c>
      <c r="W147" s="27">
        <f t="shared" ref="W147:W159" si="106">K147*26</f>
        <v>44294.432000000001</v>
      </c>
      <c r="X147" s="158">
        <f t="shared" ref="X147:X159" si="107">L147*26</f>
        <v>46516.287999999993</v>
      </c>
    </row>
    <row r="148" spans="1:24" ht="14.1" customHeight="1" x14ac:dyDescent="0.25">
      <c r="A148" s="43"/>
      <c r="B148" s="44"/>
      <c r="C148" s="45"/>
      <c r="D148" s="45"/>
      <c r="E148" s="46"/>
      <c r="F148" s="159"/>
      <c r="H148" s="47"/>
      <c r="I148" s="46"/>
      <c r="J148" s="48"/>
      <c r="K148" s="49"/>
      <c r="L148" s="160"/>
      <c r="M148" s="27"/>
      <c r="N148" s="47"/>
      <c r="O148" s="49"/>
      <c r="P148" s="48"/>
      <c r="Q148" s="49"/>
      <c r="R148" s="160"/>
      <c r="T148" s="47"/>
      <c r="U148" s="49"/>
      <c r="V148" s="48"/>
      <c r="W148" s="49"/>
      <c r="X148" s="160"/>
    </row>
    <row r="149" spans="1:24" s="5" customFormat="1" x14ac:dyDescent="0.25">
      <c r="A149" s="120" t="s">
        <v>103</v>
      </c>
      <c r="B149" s="39">
        <v>18.32</v>
      </c>
      <c r="C149" s="40">
        <v>19.23</v>
      </c>
      <c r="D149" s="41">
        <v>20.2</v>
      </c>
      <c r="E149" s="40">
        <v>21.21</v>
      </c>
      <c r="F149" s="145">
        <v>22.27</v>
      </c>
      <c r="H149" s="34">
        <f t="shared" ref="H149:L155" si="108">B149*80</f>
        <v>1465.6</v>
      </c>
      <c r="I149" s="27">
        <f t="shared" si="108"/>
        <v>1538.4</v>
      </c>
      <c r="J149" s="27">
        <f t="shared" si="108"/>
        <v>1616</v>
      </c>
      <c r="K149" s="27">
        <f t="shared" si="108"/>
        <v>1696.8000000000002</v>
      </c>
      <c r="L149" s="158">
        <f t="shared" si="108"/>
        <v>1781.6</v>
      </c>
      <c r="M149" s="2"/>
      <c r="N149" s="34">
        <f t="shared" ref="N149:R155" si="109">(H149*26)/12</f>
        <v>3175.4666666666667</v>
      </c>
      <c r="O149" s="27">
        <f t="shared" si="109"/>
        <v>3333.2000000000003</v>
      </c>
      <c r="P149" s="27">
        <f t="shared" si="109"/>
        <v>3501.3333333333335</v>
      </c>
      <c r="Q149" s="27">
        <f t="shared" si="109"/>
        <v>3676.4</v>
      </c>
      <c r="R149" s="158">
        <f t="shared" si="109"/>
        <v>3860.1333333333332</v>
      </c>
      <c r="T149" s="34">
        <f t="shared" si="103"/>
        <v>38105.599999999999</v>
      </c>
      <c r="U149" s="27">
        <f t="shared" si="104"/>
        <v>39998.400000000001</v>
      </c>
      <c r="V149" s="27">
        <f t="shared" si="105"/>
        <v>42016</v>
      </c>
      <c r="W149" s="27">
        <f t="shared" si="106"/>
        <v>44116.800000000003</v>
      </c>
      <c r="X149" s="158">
        <f t="shared" si="107"/>
        <v>46321.599999999999</v>
      </c>
    </row>
    <row r="150" spans="1:24" s="5" customFormat="1" x14ac:dyDescent="0.25">
      <c r="A150" s="120" t="s">
        <v>104</v>
      </c>
      <c r="B150" s="39">
        <v>20.2</v>
      </c>
      <c r="C150" s="40">
        <v>21.21</v>
      </c>
      <c r="D150" s="41">
        <v>22.27</v>
      </c>
      <c r="E150" s="40">
        <v>23.38</v>
      </c>
      <c r="F150" s="145">
        <v>24.55</v>
      </c>
      <c r="H150" s="34">
        <f t="shared" si="108"/>
        <v>1616</v>
      </c>
      <c r="I150" s="27">
        <f t="shared" si="108"/>
        <v>1696.8000000000002</v>
      </c>
      <c r="J150" s="27">
        <f t="shared" si="108"/>
        <v>1781.6</v>
      </c>
      <c r="K150" s="27">
        <f t="shared" si="108"/>
        <v>1870.3999999999999</v>
      </c>
      <c r="L150" s="158">
        <f t="shared" si="108"/>
        <v>1964</v>
      </c>
      <c r="M150" s="2"/>
      <c r="N150" s="34">
        <f t="shared" si="109"/>
        <v>3501.3333333333335</v>
      </c>
      <c r="O150" s="27">
        <f t="shared" si="109"/>
        <v>3676.4</v>
      </c>
      <c r="P150" s="27">
        <f t="shared" si="109"/>
        <v>3860.1333333333332</v>
      </c>
      <c r="Q150" s="27">
        <f t="shared" si="109"/>
        <v>4052.5333333333328</v>
      </c>
      <c r="R150" s="158">
        <f t="shared" si="109"/>
        <v>4255.333333333333</v>
      </c>
      <c r="T150" s="34">
        <f t="shared" si="103"/>
        <v>42016</v>
      </c>
      <c r="U150" s="27">
        <f t="shared" si="104"/>
        <v>44116.800000000003</v>
      </c>
      <c r="V150" s="27">
        <f t="shared" si="105"/>
        <v>46321.599999999999</v>
      </c>
      <c r="W150" s="27">
        <f t="shared" si="106"/>
        <v>48630.399999999994</v>
      </c>
      <c r="X150" s="158">
        <f t="shared" si="107"/>
        <v>51064</v>
      </c>
    </row>
    <row r="151" spans="1:24" x14ac:dyDescent="0.25">
      <c r="A151" s="28" t="s">
        <v>37</v>
      </c>
      <c r="B151" s="39">
        <v>17.739999999999998</v>
      </c>
      <c r="C151" s="40">
        <v>18.63</v>
      </c>
      <c r="D151" s="40">
        <v>19.559999999999999</v>
      </c>
      <c r="E151" s="40">
        <v>20.53</v>
      </c>
      <c r="F151" s="176">
        <v>21.56</v>
      </c>
      <c r="H151" s="173">
        <f t="shared" si="108"/>
        <v>1419.1999999999998</v>
      </c>
      <c r="I151" s="147">
        <f t="shared" si="108"/>
        <v>1490.3999999999999</v>
      </c>
      <c r="J151" s="147">
        <f t="shared" si="108"/>
        <v>1564.8</v>
      </c>
      <c r="K151" s="147">
        <f t="shared" si="108"/>
        <v>1642.4</v>
      </c>
      <c r="L151" s="172">
        <f t="shared" si="108"/>
        <v>1724.8</v>
      </c>
      <c r="N151" s="34">
        <f t="shared" si="109"/>
        <v>3074.9333333333329</v>
      </c>
      <c r="O151" s="40">
        <f t="shared" si="109"/>
        <v>3229.1999999999994</v>
      </c>
      <c r="P151" s="40">
        <f t="shared" si="109"/>
        <v>3390.3999999999996</v>
      </c>
      <c r="Q151" s="40">
        <f t="shared" si="109"/>
        <v>3558.5333333333333</v>
      </c>
      <c r="R151" s="176">
        <f t="shared" si="109"/>
        <v>3737.0666666666662</v>
      </c>
      <c r="T151" s="34">
        <f t="shared" si="103"/>
        <v>36899.199999999997</v>
      </c>
      <c r="U151" s="27">
        <f t="shared" si="104"/>
        <v>38750.399999999994</v>
      </c>
      <c r="V151" s="27">
        <f t="shared" si="105"/>
        <v>40684.799999999996</v>
      </c>
      <c r="W151" s="27">
        <f t="shared" si="106"/>
        <v>42702.400000000001</v>
      </c>
      <c r="X151" s="158">
        <f t="shared" si="107"/>
        <v>44844.799999999996</v>
      </c>
    </row>
    <row r="152" spans="1:24" x14ac:dyDescent="0.25">
      <c r="A152" s="28" t="s">
        <v>52</v>
      </c>
      <c r="B152" s="39">
        <v>16.12</v>
      </c>
      <c r="C152" s="40">
        <v>16.93</v>
      </c>
      <c r="D152" s="40">
        <v>17.77</v>
      </c>
      <c r="E152" s="40">
        <v>18.66</v>
      </c>
      <c r="F152" s="176">
        <v>19.600000000000001</v>
      </c>
      <c r="H152" s="173">
        <f t="shared" si="108"/>
        <v>1289.6000000000001</v>
      </c>
      <c r="I152" s="147">
        <f t="shared" si="108"/>
        <v>1354.4</v>
      </c>
      <c r="J152" s="147">
        <f t="shared" si="108"/>
        <v>1421.6</v>
      </c>
      <c r="K152" s="147">
        <f t="shared" si="108"/>
        <v>1492.8</v>
      </c>
      <c r="L152" s="172">
        <f t="shared" si="108"/>
        <v>1568</v>
      </c>
      <c r="N152" s="34">
        <f t="shared" si="109"/>
        <v>2794.1333333333337</v>
      </c>
      <c r="O152" s="40">
        <f t="shared" si="109"/>
        <v>2934.5333333333333</v>
      </c>
      <c r="P152" s="40">
        <f t="shared" si="109"/>
        <v>3080.1333333333332</v>
      </c>
      <c r="Q152" s="40">
        <f t="shared" si="109"/>
        <v>3234.3999999999996</v>
      </c>
      <c r="R152" s="176">
        <f t="shared" si="109"/>
        <v>3397.3333333333335</v>
      </c>
      <c r="T152" s="34">
        <f t="shared" si="103"/>
        <v>33529.600000000006</v>
      </c>
      <c r="U152" s="27">
        <f t="shared" si="104"/>
        <v>35214.400000000001</v>
      </c>
      <c r="V152" s="27">
        <f t="shared" si="105"/>
        <v>36961.599999999999</v>
      </c>
      <c r="W152" s="27">
        <f t="shared" si="106"/>
        <v>38812.799999999996</v>
      </c>
      <c r="X152" s="158">
        <f t="shared" si="107"/>
        <v>40768</v>
      </c>
    </row>
    <row r="153" spans="1:24" x14ac:dyDescent="0.25">
      <c r="A153" s="28" t="s">
        <v>66</v>
      </c>
      <c r="B153" s="39">
        <v>22.31</v>
      </c>
      <c r="C153" s="40">
        <v>23.42</v>
      </c>
      <c r="D153" s="41">
        <v>24.59</v>
      </c>
      <c r="E153" s="40">
        <v>25.82</v>
      </c>
      <c r="F153" s="145">
        <v>27.11</v>
      </c>
      <c r="H153" s="34">
        <f t="shared" si="108"/>
        <v>1784.8</v>
      </c>
      <c r="I153" s="27">
        <f t="shared" si="108"/>
        <v>1873.6000000000001</v>
      </c>
      <c r="J153" s="27">
        <f t="shared" si="108"/>
        <v>1967.2</v>
      </c>
      <c r="K153" s="27">
        <f t="shared" si="108"/>
        <v>2065.6</v>
      </c>
      <c r="L153" s="158">
        <f t="shared" si="108"/>
        <v>2168.8000000000002</v>
      </c>
      <c r="N153" s="34">
        <f t="shared" si="109"/>
        <v>3867.0666666666662</v>
      </c>
      <c r="O153" s="27">
        <f t="shared" si="109"/>
        <v>4059.4666666666672</v>
      </c>
      <c r="P153" s="27">
        <f t="shared" si="109"/>
        <v>4262.2666666666673</v>
      </c>
      <c r="Q153" s="27">
        <f t="shared" si="109"/>
        <v>4475.4666666666662</v>
      </c>
      <c r="R153" s="158">
        <f t="shared" si="109"/>
        <v>4699.0666666666666</v>
      </c>
      <c r="T153" s="34">
        <f t="shared" si="103"/>
        <v>46404.799999999996</v>
      </c>
      <c r="U153" s="27">
        <f t="shared" si="104"/>
        <v>48713.600000000006</v>
      </c>
      <c r="V153" s="27">
        <f t="shared" si="105"/>
        <v>51147.200000000004</v>
      </c>
      <c r="W153" s="27">
        <f t="shared" si="106"/>
        <v>53705.599999999999</v>
      </c>
      <c r="X153" s="158">
        <f t="shared" si="107"/>
        <v>56388.800000000003</v>
      </c>
    </row>
    <row r="154" spans="1:24" x14ac:dyDescent="0.25">
      <c r="A154" s="28" t="s">
        <v>67</v>
      </c>
      <c r="B154" s="39">
        <v>23.47</v>
      </c>
      <c r="C154" s="40">
        <v>24.65</v>
      </c>
      <c r="D154" s="41">
        <v>25.88</v>
      </c>
      <c r="E154" s="40">
        <v>27.17</v>
      </c>
      <c r="F154" s="145">
        <v>28.53</v>
      </c>
      <c r="H154" s="34">
        <f t="shared" si="108"/>
        <v>1877.6</v>
      </c>
      <c r="I154" s="27">
        <f t="shared" si="108"/>
        <v>1972</v>
      </c>
      <c r="J154" s="27">
        <f t="shared" si="108"/>
        <v>2070.4</v>
      </c>
      <c r="K154" s="27">
        <f t="shared" si="108"/>
        <v>2173.6000000000004</v>
      </c>
      <c r="L154" s="158">
        <f t="shared" si="108"/>
        <v>2282.4</v>
      </c>
      <c r="N154" s="34">
        <f t="shared" si="109"/>
        <v>4068.1333333333332</v>
      </c>
      <c r="O154" s="27">
        <f t="shared" si="109"/>
        <v>4272.666666666667</v>
      </c>
      <c r="P154" s="27">
        <f t="shared" si="109"/>
        <v>4485.8666666666668</v>
      </c>
      <c r="Q154" s="27">
        <f t="shared" si="109"/>
        <v>4709.4666666666672</v>
      </c>
      <c r="R154" s="158">
        <f t="shared" si="109"/>
        <v>4945.2</v>
      </c>
      <c r="T154" s="34">
        <f t="shared" si="103"/>
        <v>48817.599999999999</v>
      </c>
      <c r="U154" s="27">
        <f t="shared" si="104"/>
        <v>51272</v>
      </c>
      <c r="V154" s="27">
        <f t="shared" si="105"/>
        <v>53830.400000000001</v>
      </c>
      <c r="W154" s="27">
        <f t="shared" si="106"/>
        <v>56513.600000000006</v>
      </c>
      <c r="X154" s="158">
        <f t="shared" si="107"/>
        <v>59342.400000000001</v>
      </c>
    </row>
    <row r="155" spans="1:24" x14ac:dyDescent="0.25">
      <c r="A155" s="28" t="s">
        <v>78</v>
      </c>
      <c r="B155" s="39">
        <v>14.08</v>
      </c>
      <c r="C155" s="40">
        <v>14.79</v>
      </c>
      <c r="D155" s="41">
        <v>15.52</v>
      </c>
      <c r="E155" s="40">
        <v>16.3</v>
      </c>
      <c r="F155" s="145">
        <v>17.12</v>
      </c>
      <c r="H155" s="34">
        <f t="shared" si="108"/>
        <v>1126.4000000000001</v>
      </c>
      <c r="I155" s="27">
        <f t="shared" si="108"/>
        <v>1183.1999999999998</v>
      </c>
      <c r="J155" s="27">
        <f t="shared" si="108"/>
        <v>1241.5999999999999</v>
      </c>
      <c r="K155" s="27">
        <f t="shared" si="108"/>
        <v>1304</v>
      </c>
      <c r="L155" s="158">
        <f t="shared" si="108"/>
        <v>1369.6000000000001</v>
      </c>
      <c r="N155" s="34">
        <f t="shared" si="109"/>
        <v>2440.5333333333333</v>
      </c>
      <c r="O155" s="27">
        <f t="shared" si="109"/>
        <v>2563.6</v>
      </c>
      <c r="P155" s="27">
        <f t="shared" si="109"/>
        <v>2690.1333333333332</v>
      </c>
      <c r="Q155" s="27">
        <f t="shared" si="109"/>
        <v>2825.3333333333335</v>
      </c>
      <c r="R155" s="158">
        <f t="shared" si="109"/>
        <v>2967.4666666666672</v>
      </c>
      <c r="T155" s="34">
        <f t="shared" si="103"/>
        <v>29286.400000000001</v>
      </c>
      <c r="U155" s="27">
        <f t="shared" si="104"/>
        <v>30763.199999999997</v>
      </c>
      <c r="V155" s="27">
        <f t="shared" si="105"/>
        <v>32281.599999999999</v>
      </c>
      <c r="W155" s="27">
        <f t="shared" si="106"/>
        <v>33904</v>
      </c>
      <c r="X155" s="158">
        <f t="shared" si="107"/>
        <v>35609.600000000006</v>
      </c>
    </row>
    <row r="156" spans="1:24" ht="14.1" customHeight="1" x14ac:dyDescent="0.25">
      <c r="A156" s="43"/>
      <c r="B156" s="44"/>
      <c r="C156" s="45"/>
      <c r="D156" s="45"/>
      <c r="E156" s="46"/>
      <c r="F156" s="159"/>
      <c r="H156" s="47"/>
      <c r="I156" s="46"/>
      <c r="J156" s="48"/>
      <c r="K156" s="49"/>
      <c r="L156" s="160"/>
      <c r="M156" s="27"/>
      <c r="N156" s="47"/>
      <c r="O156" s="49"/>
      <c r="P156" s="48"/>
      <c r="Q156" s="49"/>
      <c r="R156" s="160"/>
      <c r="T156" s="47"/>
      <c r="U156" s="49"/>
      <c r="V156" s="48"/>
      <c r="W156" s="49"/>
      <c r="X156" s="160"/>
    </row>
    <row r="157" spans="1:24" x14ac:dyDescent="0.25">
      <c r="A157" s="28" t="s">
        <v>167</v>
      </c>
      <c r="B157" s="39">
        <v>21.23</v>
      </c>
      <c r="C157" s="40">
        <v>22.29</v>
      </c>
      <c r="D157" s="40">
        <v>23.4</v>
      </c>
      <c r="E157" s="40">
        <v>24.58</v>
      </c>
      <c r="F157" s="176">
        <v>25.8</v>
      </c>
      <c r="H157" s="34">
        <f t="shared" ref="H157:L159" si="110">(B157*2912)/26</f>
        <v>2377.7600000000002</v>
      </c>
      <c r="I157" s="27">
        <f t="shared" si="110"/>
        <v>2496.48</v>
      </c>
      <c r="J157" s="27">
        <f t="shared" si="110"/>
        <v>2620.8000000000002</v>
      </c>
      <c r="K157" s="27">
        <f t="shared" si="110"/>
        <v>2752.9599999999996</v>
      </c>
      <c r="L157" s="158">
        <f t="shared" si="110"/>
        <v>2889.6000000000004</v>
      </c>
      <c r="N157" s="34">
        <f t="shared" ref="N157:R159" si="111">(H157*26)/12</f>
        <v>5151.8133333333344</v>
      </c>
      <c r="O157" s="40">
        <f t="shared" si="111"/>
        <v>5409.04</v>
      </c>
      <c r="P157" s="40">
        <f t="shared" si="111"/>
        <v>5678.4000000000005</v>
      </c>
      <c r="Q157" s="40">
        <f t="shared" si="111"/>
        <v>5964.746666666666</v>
      </c>
      <c r="R157" s="176">
        <f t="shared" si="111"/>
        <v>6260.8</v>
      </c>
      <c r="T157" s="34">
        <f t="shared" si="103"/>
        <v>61821.760000000009</v>
      </c>
      <c r="U157" s="27">
        <f t="shared" si="104"/>
        <v>64908.480000000003</v>
      </c>
      <c r="V157" s="27">
        <f t="shared" si="105"/>
        <v>68140.800000000003</v>
      </c>
      <c r="W157" s="27">
        <f t="shared" si="106"/>
        <v>71576.959999999992</v>
      </c>
      <c r="X157" s="158">
        <f t="shared" si="107"/>
        <v>75129.600000000006</v>
      </c>
    </row>
    <row r="158" spans="1:24" x14ac:dyDescent="0.25">
      <c r="A158" s="28" t="s">
        <v>168</v>
      </c>
      <c r="B158" s="39">
        <v>17.440000000000001</v>
      </c>
      <c r="C158" s="40">
        <v>18.309999999999999</v>
      </c>
      <c r="D158" s="40">
        <v>19.23</v>
      </c>
      <c r="E158" s="40">
        <v>20.190000000000001</v>
      </c>
      <c r="F158" s="176">
        <v>21.2</v>
      </c>
      <c r="H158" s="34">
        <f t="shared" si="110"/>
        <v>1953.2800000000002</v>
      </c>
      <c r="I158" s="27">
        <f t="shared" si="110"/>
        <v>2050.7199999999998</v>
      </c>
      <c r="J158" s="27">
        <f t="shared" si="110"/>
        <v>2153.7600000000002</v>
      </c>
      <c r="K158" s="27">
        <f t="shared" si="110"/>
        <v>2261.2800000000002</v>
      </c>
      <c r="L158" s="158">
        <f t="shared" si="110"/>
        <v>2374.4</v>
      </c>
      <c r="N158" s="34">
        <f t="shared" si="111"/>
        <v>4232.1066666666675</v>
      </c>
      <c r="O158" s="40">
        <f t="shared" si="111"/>
        <v>4443.2266666666665</v>
      </c>
      <c r="P158" s="40">
        <f t="shared" si="111"/>
        <v>4666.4800000000005</v>
      </c>
      <c r="Q158" s="40">
        <f t="shared" si="111"/>
        <v>4899.4400000000005</v>
      </c>
      <c r="R158" s="176">
        <f t="shared" si="111"/>
        <v>5144.5333333333338</v>
      </c>
      <c r="T158" s="34">
        <f t="shared" si="103"/>
        <v>50785.280000000006</v>
      </c>
      <c r="U158" s="27">
        <f t="shared" si="104"/>
        <v>53318.719999999994</v>
      </c>
      <c r="V158" s="27">
        <f t="shared" si="105"/>
        <v>55997.760000000009</v>
      </c>
      <c r="W158" s="27">
        <f t="shared" si="106"/>
        <v>58793.280000000006</v>
      </c>
      <c r="X158" s="158">
        <f t="shared" si="107"/>
        <v>61734.400000000001</v>
      </c>
    </row>
    <row r="159" spans="1:24" ht="13.8" thickBot="1" x14ac:dyDescent="0.3">
      <c r="A159" s="28" t="s">
        <v>169</v>
      </c>
      <c r="B159" s="104">
        <v>14.84</v>
      </c>
      <c r="C159" s="105">
        <v>15.58</v>
      </c>
      <c r="D159" s="105">
        <v>16.36</v>
      </c>
      <c r="E159" s="105">
        <v>17.18</v>
      </c>
      <c r="F159" s="177">
        <v>18.04</v>
      </c>
      <c r="H159" s="106">
        <f t="shared" si="110"/>
        <v>1662.0800000000002</v>
      </c>
      <c r="I159" s="107">
        <f t="shared" si="110"/>
        <v>1744.96</v>
      </c>
      <c r="J159" s="107">
        <f t="shared" si="110"/>
        <v>1832.32</v>
      </c>
      <c r="K159" s="107">
        <f t="shared" si="110"/>
        <v>1924.1599999999999</v>
      </c>
      <c r="L159" s="178">
        <f t="shared" si="110"/>
        <v>2020.4799999999998</v>
      </c>
      <c r="N159" s="106">
        <f t="shared" si="111"/>
        <v>3601.1733333333336</v>
      </c>
      <c r="O159" s="105">
        <f t="shared" si="111"/>
        <v>3780.7466666666664</v>
      </c>
      <c r="P159" s="105">
        <f t="shared" si="111"/>
        <v>3970.0266666666666</v>
      </c>
      <c r="Q159" s="105">
        <f t="shared" si="111"/>
        <v>4169.0133333333333</v>
      </c>
      <c r="R159" s="177">
        <f t="shared" si="111"/>
        <v>4377.706666666666</v>
      </c>
      <c r="T159" s="106">
        <f t="shared" si="103"/>
        <v>43214.080000000002</v>
      </c>
      <c r="U159" s="107">
        <f t="shared" si="104"/>
        <v>45368.959999999999</v>
      </c>
      <c r="V159" s="107">
        <f t="shared" si="105"/>
        <v>47640.32</v>
      </c>
      <c r="W159" s="107">
        <f t="shared" si="106"/>
        <v>50028.159999999996</v>
      </c>
      <c r="X159" s="178">
        <f t="shared" si="107"/>
        <v>52532.479999999996</v>
      </c>
    </row>
    <row r="161" spans="1:6" x14ac:dyDescent="0.25">
      <c r="A161" s="68"/>
    </row>
    <row r="162" spans="1:6" ht="13.8" x14ac:dyDescent="0.25">
      <c r="E162" s="122" t="s">
        <v>177</v>
      </c>
    </row>
    <row r="163" spans="1:6" x14ac:dyDescent="0.25">
      <c r="E163" s="71" t="s">
        <v>134</v>
      </c>
      <c r="F163" s="2" t="s">
        <v>140</v>
      </c>
    </row>
  </sheetData>
  <sheetProtection password="D23F" sheet="1" objects="1" scenarios="1" selectLockedCells="1" selectUnlockedCells="1"/>
  <mergeCells count="3">
    <mergeCell ref="J3:R3"/>
    <mergeCell ref="B4:F4"/>
    <mergeCell ref="T4:X4"/>
  </mergeCells>
  <pageMargins left="0.45" right="0.45" top="0.5" bottom="0.5" header="0.3" footer="0.3"/>
  <pageSetup paperSize="5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B167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33203125" defaultRowHeight="13.2" x14ac:dyDescent="0.25"/>
  <cols>
    <col min="1" max="1" width="44.109375" style="2" customWidth="1"/>
    <col min="2" max="4" width="8.77734375" style="2" customWidth="1"/>
    <col min="5" max="5" width="8.77734375" style="3" customWidth="1"/>
    <col min="6" max="6" width="8.77734375" style="2" customWidth="1"/>
    <col min="7" max="7" width="10.6640625" style="2" customWidth="1"/>
    <col min="8" max="8" width="1.77734375" style="2" customWidth="1"/>
    <col min="9" max="9" width="12.77734375" style="2" customWidth="1"/>
    <col min="10" max="10" width="12.77734375" style="3" customWidth="1"/>
    <col min="11" max="11" width="12.77734375" style="2" customWidth="1"/>
    <col min="12" max="12" width="12.77734375" style="3" customWidth="1"/>
    <col min="13" max="14" width="12.77734375" style="2" customWidth="1"/>
    <col min="15" max="15" width="2" style="2" customWidth="1"/>
    <col min="16" max="16" width="12" style="2" customWidth="1"/>
    <col min="17" max="17" width="12" style="3" customWidth="1"/>
    <col min="18" max="18" width="12" style="2" customWidth="1"/>
    <col min="19" max="19" width="12" style="3" customWidth="1"/>
    <col min="20" max="21" width="12" style="2" customWidth="1"/>
    <col min="22" max="22" width="2.109375" style="2" customWidth="1"/>
    <col min="23" max="23" width="12.77734375" style="124" bestFit="1" customWidth="1"/>
    <col min="24" max="24" width="12" style="125" customWidth="1"/>
    <col min="25" max="25" width="12.77734375" style="124" bestFit="1" customWidth="1"/>
    <col min="26" max="26" width="12" style="125" customWidth="1"/>
    <col min="27" max="27" width="12.77734375" style="124" bestFit="1" customWidth="1"/>
    <col min="28" max="28" width="12" style="124" customWidth="1"/>
    <col min="29" max="16384" width="9.33203125" style="2"/>
  </cols>
  <sheetData>
    <row r="1" spans="1:28" x14ac:dyDescent="0.25">
      <c r="A1" s="123" t="s">
        <v>119</v>
      </c>
    </row>
    <row r="2" spans="1:28" x14ac:dyDescent="0.25">
      <c r="A2" s="123" t="s">
        <v>122</v>
      </c>
    </row>
    <row r="3" spans="1:28" ht="13.8" thickBot="1" x14ac:dyDescent="0.3">
      <c r="A3" s="7"/>
      <c r="B3" s="5"/>
      <c r="C3" s="5"/>
      <c r="D3" s="5"/>
      <c r="E3" s="6"/>
      <c r="F3" s="5"/>
      <c r="G3" s="5"/>
      <c r="H3" s="5"/>
      <c r="I3" s="7"/>
      <c r="J3" s="8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9"/>
      <c r="X3" s="124"/>
      <c r="Z3" s="124"/>
      <c r="AB3" s="9"/>
    </row>
    <row r="4" spans="1:28" ht="13.2" customHeight="1" x14ac:dyDescent="0.25">
      <c r="A4" s="5"/>
      <c r="B4" s="273" t="s">
        <v>29</v>
      </c>
      <c r="C4" s="274"/>
      <c r="D4" s="274"/>
      <c r="E4" s="274"/>
      <c r="F4" s="274"/>
      <c r="G4" s="279"/>
      <c r="H4" s="10"/>
      <c r="I4" s="276" t="s">
        <v>2</v>
      </c>
      <c r="J4" s="280"/>
      <c r="K4" s="280"/>
      <c r="L4" s="280"/>
      <c r="M4" s="280"/>
      <c r="N4" s="279"/>
      <c r="O4" s="5"/>
      <c r="P4" s="276" t="s">
        <v>30</v>
      </c>
      <c r="Q4" s="280"/>
      <c r="R4" s="280"/>
      <c r="S4" s="280"/>
      <c r="T4" s="280"/>
      <c r="U4" s="279"/>
      <c r="W4" s="276" t="s">
        <v>181</v>
      </c>
      <c r="X4" s="277"/>
      <c r="Y4" s="277"/>
      <c r="Z4" s="277"/>
      <c r="AA4" s="277"/>
      <c r="AB4" s="278"/>
    </row>
    <row r="5" spans="1:28" ht="27.75" customHeight="1" thickBot="1" x14ac:dyDescent="0.3">
      <c r="A5" s="11" t="s">
        <v>31</v>
      </c>
      <c r="B5" s="12" t="s">
        <v>3</v>
      </c>
      <c r="C5" s="13" t="s">
        <v>4</v>
      </c>
      <c r="D5" s="14" t="s">
        <v>5</v>
      </c>
      <c r="E5" s="13" t="s">
        <v>6</v>
      </c>
      <c r="F5" s="14" t="s">
        <v>7</v>
      </c>
      <c r="G5" s="15" t="s">
        <v>166</v>
      </c>
      <c r="H5" s="8"/>
      <c r="I5" s="16" t="s">
        <v>3</v>
      </c>
      <c r="J5" s="13" t="s">
        <v>4</v>
      </c>
      <c r="K5" s="13" t="s">
        <v>5</v>
      </c>
      <c r="L5" s="13" t="s">
        <v>6</v>
      </c>
      <c r="M5" s="13" t="s">
        <v>7</v>
      </c>
      <c r="N5" s="15" t="s">
        <v>166</v>
      </c>
      <c r="O5" s="10"/>
      <c r="P5" s="16" t="s">
        <v>3</v>
      </c>
      <c r="Q5" s="13" t="s">
        <v>4</v>
      </c>
      <c r="R5" s="13" t="s">
        <v>5</v>
      </c>
      <c r="S5" s="13" t="s">
        <v>6</v>
      </c>
      <c r="T5" s="13" t="s">
        <v>7</v>
      </c>
      <c r="U5" s="15" t="s">
        <v>166</v>
      </c>
      <c r="W5" s="16" t="s">
        <v>3</v>
      </c>
      <c r="X5" s="13" t="s">
        <v>4</v>
      </c>
      <c r="Y5" s="13" t="s">
        <v>5</v>
      </c>
      <c r="Z5" s="13" t="s">
        <v>6</v>
      </c>
      <c r="AA5" s="13" t="s">
        <v>7</v>
      </c>
      <c r="AB5" s="15" t="s">
        <v>145</v>
      </c>
    </row>
    <row r="6" spans="1:28" ht="13.2" customHeight="1" x14ac:dyDescent="0.25">
      <c r="A6" s="28" t="s">
        <v>105</v>
      </c>
      <c r="B6" s="88">
        <v>66.510000000000005</v>
      </c>
      <c r="C6" s="75" t="s">
        <v>28</v>
      </c>
      <c r="D6" s="89">
        <v>72.44</v>
      </c>
      <c r="E6" s="75" t="s">
        <v>28</v>
      </c>
      <c r="F6" s="89">
        <v>78.37</v>
      </c>
      <c r="G6" s="23"/>
      <c r="H6" s="33"/>
      <c r="I6" s="34">
        <f t="shared" ref="I6:I13" si="0">B6*80</f>
        <v>5320.8</v>
      </c>
      <c r="J6" s="35" t="s">
        <v>28</v>
      </c>
      <c r="K6" s="27">
        <f>D6*80</f>
        <v>5795.2</v>
      </c>
      <c r="L6" s="35" t="s">
        <v>28</v>
      </c>
      <c r="M6" s="27">
        <f>F6*80</f>
        <v>6269.6</v>
      </c>
      <c r="N6" s="23"/>
      <c r="O6" s="27"/>
      <c r="P6" s="34">
        <f>(I6*26)/12</f>
        <v>11528.400000000001</v>
      </c>
      <c r="Q6" s="35" t="s">
        <v>28</v>
      </c>
      <c r="R6" s="27">
        <f>(K6*26)/12</f>
        <v>12556.266666666665</v>
      </c>
      <c r="S6" s="35" t="s">
        <v>28</v>
      </c>
      <c r="T6" s="27">
        <f>(M6*26)/12</f>
        <v>13584.133333333333</v>
      </c>
      <c r="U6" s="23"/>
      <c r="W6" s="111">
        <f>I6*26</f>
        <v>138340.80000000002</v>
      </c>
      <c r="X6" s="112" t="s">
        <v>28</v>
      </c>
      <c r="Y6" s="81">
        <f>K6*26</f>
        <v>150675.19999999998</v>
      </c>
      <c r="Z6" s="112" t="s">
        <v>28</v>
      </c>
      <c r="AA6" s="82">
        <f>M6*26</f>
        <v>163009.60000000001</v>
      </c>
      <c r="AB6" s="23"/>
    </row>
    <row r="7" spans="1:28" x14ac:dyDescent="0.25">
      <c r="A7" s="113" t="s">
        <v>148</v>
      </c>
      <c r="B7" s="39">
        <v>57.46</v>
      </c>
      <c r="C7" s="40" t="s">
        <v>28</v>
      </c>
      <c r="D7" s="41">
        <v>63.29</v>
      </c>
      <c r="E7" s="40" t="s">
        <v>28</v>
      </c>
      <c r="F7" s="41">
        <v>69.12</v>
      </c>
      <c r="G7" s="23"/>
      <c r="H7" s="41"/>
      <c r="I7" s="34">
        <f t="shared" si="0"/>
        <v>4596.8</v>
      </c>
      <c r="J7" s="35" t="s">
        <v>28</v>
      </c>
      <c r="K7" s="27">
        <f t="shared" ref="K7:K13" si="1">D7*80</f>
        <v>5063.2</v>
      </c>
      <c r="L7" s="35" t="s">
        <v>28</v>
      </c>
      <c r="M7" s="27">
        <f t="shared" ref="M7:M13" si="2">F7*80</f>
        <v>5529.6</v>
      </c>
      <c r="N7" s="23"/>
      <c r="O7" s="27"/>
      <c r="P7" s="34">
        <f t="shared" ref="P7:P13" si="3">(I7*26)/12</f>
        <v>9959.7333333333336</v>
      </c>
      <c r="Q7" s="35" t="s">
        <v>28</v>
      </c>
      <c r="R7" s="27">
        <f t="shared" ref="R7:R13" si="4">(K7*26)/12</f>
        <v>10970.266666666665</v>
      </c>
      <c r="S7" s="35" t="s">
        <v>28</v>
      </c>
      <c r="T7" s="27">
        <f t="shared" ref="T7:T13" si="5">(M7*26)/12</f>
        <v>11980.800000000001</v>
      </c>
      <c r="U7" s="23"/>
      <c r="W7" s="34">
        <f t="shared" ref="W7:W13" si="6">I7*26</f>
        <v>119516.8</v>
      </c>
      <c r="X7" s="35" t="s">
        <v>28</v>
      </c>
      <c r="Y7" s="27">
        <f t="shared" ref="Y7:Y13" si="7">K7*26</f>
        <v>131643.19999999998</v>
      </c>
      <c r="Z7" s="35" t="s">
        <v>28</v>
      </c>
      <c r="AA7" s="37">
        <f t="shared" ref="AA7:AA13" si="8">M7*26</f>
        <v>143769.60000000001</v>
      </c>
      <c r="AB7" s="23"/>
    </row>
    <row r="8" spans="1:28" x14ac:dyDescent="0.25">
      <c r="A8" s="28" t="s">
        <v>149</v>
      </c>
      <c r="B8" s="39">
        <v>27.23</v>
      </c>
      <c r="C8" s="40" t="s">
        <v>28</v>
      </c>
      <c r="D8" s="41">
        <v>30.17</v>
      </c>
      <c r="E8" s="40" t="s">
        <v>28</v>
      </c>
      <c r="F8" s="41">
        <v>33.1</v>
      </c>
      <c r="G8" s="23"/>
      <c r="H8" s="41"/>
      <c r="I8" s="34">
        <f t="shared" si="0"/>
        <v>2178.4</v>
      </c>
      <c r="J8" s="35" t="s">
        <v>28</v>
      </c>
      <c r="K8" s="27">
        <f t="shared" si="1"/>
        <v>2413.6000000000004</v>
      </c>
      <c r="L8" s="35" t="s">
        <v>28</v>
      </c>
      <c r="M8" s="27">
        <f t="shared" si="2"/>
        <v>2648</v>
      </c>
      <c r="N8" s="23"/>
      <c r="O8" s="27"/>
      <c r="P8" s="34">
        <f t="shared" si="3"/>
        <v>4719.8666666666668</v>
      </c>
      <c r="Q8" s="35" t="s">
        <v>28</v>
      </c>
      <c r="R8" s="27">
        <f t="shared" si="4"/>
        <v>5229.4666666666672</v>
      </c>
      <c r="S8" s="35" t="s">
        <v>28</v>
      </c>
      <c r="T8" s="27">
        <f t="shared" si="5"/>
        <v>5737.333333333333</v>
      </c>
      <c r="U8" s="23"/>
      <c r="W8" s="34">
        <f t="shared" si="6"/>
        <v>56638.400000000001</v>
      </c>
      <c r="X8" s="35" t="s">
        <v>28</v>
      </c>
      <c r="Y8" s="27">
        <f t="shared" si="7"/>
        <v>62753.600000000006</v>
      </c>
      <c r="Z8" s="35" t="s">
        <v>28</v>
      </c>
      <c r="AA8" s="37">
        <f t="shared" si="8"/>
        <v>68848</v>
      </c>
      <c r="AB8" s="23"/>
    </row>
    <row r="9" spans="1:28" x14ac:dyDescent="0.25">
      <c r="A9" s="28" t="s">
        <v>150</v>
      </c>
      <c r="B9" s="39">
        <v>52.370000000000005</v>
      </c>
      <c r="C9" s="40" t="s">
        <v>28</v>
      </c>
      <c r="D9" s="41">
        <v>58.01</v>
      </c>
      <c r="E9" s="40" t="s">
        <v>28</v>
      </c>
      <c r="F9" s="41">
        <v>63.65</v>
      </c>
      <c r="G9" s="23"/>
      <c r="H9" s="41"/>
      <c r="I9" s="34">
        <f t="shared" si="0"/>
        <v>4189.6000000000004</v>
      </c>
      <c r="J9" s="35" t="s">
        <v>28</v>
      </c>
      <c r="K9" s="27">
        <f t="shared" si="1"/>
        <v>4640.8</v>
      </c>
      <c r="L9" s="35" t="s">
        <v>28</v>
      </c>
      <c r="M9" s="27">
        <f t="shared" si="2"/>
        <v>5092</v>
      </c>
      <c r="N9" s="23"/>
      <c r="O9" s="27"/>
      <c r="P9" s="34">
        <f t="shared" si="3"/>
        <v>9077.4666666666672</v>
      </c>
      <c r="Q9" s="35" t="s">
        <v>28</v>
      </c>
      <c r="R9" s="27">
        <f t="shared" si="4"/>
        <v>10055.066666666668</v>
      </c>
      <c r="S9" s="35" t="s">
        <v>28</v>
      </c>
      <c r="T9" s="27">
        <f t="shared" si="5"/>
        <v>11032.666666666666</v>
      </c>
      <c r="U9" s="23"/>
      <c r="W9" s="34">
        <f t="shared" si="6"/>
        <v>108929.60000000001</v>
      </c>
      <c r="X9" s="35" t="s">
        <v>28</v>
      </c>
      <c r="Y9" s="27">
        <f t="shared" si="7"/>
        <v>120660.8</v>
      </c>
      <c r="Z9" s="35" t="s">
        <v>28</v>
      </c>
      <c r="AA9" s="37">
        <f t="shared" si="8"/>
        <v>132392</v>
      </c>
      <c r="AB9" s="23"/>
    </row>
    <row r="10" spans="1:28" x14ac:dyDescent="0.25">
      <c r="A10" s="42" t="s">
        <v>0</v>
      </c>
      <c r="B10" s="39">
        <v>52.370000000000005</v>
      </c>
      <c r="C10" s="40" t="s">
        <v>28</v>
      </c>
      <c r="D10" s="41">
        <v>58.01</v>
      </c>
      <c r="E10" s="40" t="s">
        <v>28</v>
      </c>
      <c r="F10" s="41">
        <v>63.65</v>
      </c>
      <c r="G10" s="23"/>
      <c r="H10" s="41"/>
      <c r="I10" s="34">
        <f t="shared" si="0"/>
        <v>4189.6000000000004</v>
      </c>
      <c r="J10" s="35" t="s">
        <v>28</v>
      </c>
      <c r="K10" s="27">
        <f t="shared" si="1"/>
        <v>4640.8</v>
      </c>
      <c r="L10" s="35" t="s">
        <v>28</v>
      </c>
      <c r="M10" s="27">
        <f t="shared" si="2"/>
        <v>5092</v>
      </c>
      <c r="N10" s="23"/>
      <c r="O10" s="27"/>
      <c r="P10" s="34">
        <f t="shared" si="3"/>
        <v>9077.4666666666672</v>
      </c>
      <c r="Q10" s="35" t="s">
        <v>28</v>
      </c>
      <c r="R10" s="27">
        <f t="shared" si="4"/>
        <v>10055.066666666668</v>
      </c>
      <c r="S10" s="35" t="s">
        <v>28</v>
      </c>
      <c r="T10" s="27">
        <f t="shared" si="5"/>
        <v>11032.666666666666</v>
      </c>
      <c r="U10" s="23"/>
      <c r="W10" s="34">
        <f t="shared" si="6"/>
        <v>108929.60000000001</v>
      </c>
      <c r="X10" s="35" t="s">
        <v>28</v>
      </c>
      <c r="Y10" s="27">
        <f t="shared" si="7"/>
        <v>120660.8</v>
      </c>
      <c r="Z10" s="35" t="s">
        <v>28</v>
      </c>
      <c r="AA10" s="37">
        <f t="shared" si="8"/>
        <v>132392</v>
      </c>
      <c r="AB10" s="23"/>
    </row>
    <row r="11" spans="1:28" x14ac:dyDescent="0.25">
      <c r="A11" s="28" t="s">
        <v>151</v>
      </c>
      <c r="B11" s="39">
        <v>52.370000000000005</v>
      </c>
      <c r="C11" s="40" t="s">
        <v>28</v>
      </c>
      <c r="D11" s="41">
        <v>58.01</v>
      </c>
      <c r="E11" s="40" t="s">
        <v>28</v>
      </c>
      <c r="F11" s="41">
        <v>63.65</v>
      </c>
      <c r="G11" s="23"/>
      <c r="H11" s="41"/>
      <c r="I11" s="34">
        <f t="shared" si="0"/>
        <v>4189.6000000000004</v>
      </c>
      <c r="J11" s="35" t="s">
        <v>28</v>
      </c>
      <c r="K11" s="27">
        <f t="shared" si="1"/>
        <v>4640.8</v>
      </c>
      <c r="L11" s="35" t="s">
        <v>28</v>
      </c>
      <c r="M11" s="27">
        <f t="shared" si="2"/>
        <v>5092</v>
      </c>
      <c r="N11" s="23"/>
      <c r="O11" s="27"/>
      <c r="P11" s="34">
        <f t="shared" si="3"/>
        <v>9077.4666666666672</v>
      </c>
      <c r="Q11" s="35" t="s">
        <v>28</v>
      </c>
      <c r="R11" s="27">
        <f t="shared" si="4"/>
        <v>10055.066666666668</v>
      </c>
      <c r="S11" s="35" t="s">
        <v>28</v>
      </c>
      <c r="T11" s="27">
        <f t="shared" si="5"/>
        <v>11032.666666666666</v>
      </c>
      <c r="U11" s="23"/>
      <c r="W11" s="34">
        <f t="shared" si="6"/>
        <v>108929.60000000001</v>
      </c>
      <c r="X11" s="35" t="s">
        <v>28</v>
      </c>
      <c r="Y11" s="27">
        <f t="shared" si="7"/>
        <v>120660.8</v>
      </c>
      <c r="Z11" s="35" t="s">
        <v>28</v>
      </c>
      <c r="AA11" s="37">
        <f t="shared" si="8"/>
        <v>132392</v>
      </c>
      <c r="AB11" s="23"/>
    </row>
    <row r="12" spans="1:28" x14ac:dyDescent="0.25">
      <c r="A12" s="28" t="s">
        <v>81</v>
      </c>
      <c r="B12" s="39">
        <v>41.55</v>
      </c>
      <c r="C12" s="40" t="s">
        <v>28</v>
      </c>
      <c r="D12" s="41">
        <v>44.83</v>
      </c>
      <c r="E12" s="40" t="s">
        <v>28</v>
      </c>
      <c r="F12" s="41">
        <v>48.1</v>
      </c>
      <c r="G12" s="23"/>
      <c r="H12" s="41"/>
      <c r="I12" s="34">
        <f t="shared" si="0"/>
        <v>3324</v>
      </c>
      <c r="J12" s="35" t="s">
        <v>28</v>
      </c>
      <c r="K12" s="27">
        <f t="shared" si="1"/>
        <v>3586.3999999999996</v>
      </c>
      <c r="L12" s="35" t="s">
        <v>28</v>
      </c>
      <c r="M12" s="27">
        <f t="shared" si="2"/>
        <v>3848</v>
      </c>
      <c r="N12" s="23"/>
      <c r="O12" s="27"/>
      <c r="P12" s="34">
        <f t="shared" si="3"/>
        <v>7202</v>
      </c>
      <c r="Q12" s="35" t="s">
        <v>28</v>
      </c>
      <c r="R12" s="27">
        <f t="shared" si="4"/>
        <v>7770.5333333333328</v>
      </c>
      <c r="S12" s="35" t="s">
        <v>28</v>
      </c>
      <c r="T12" s="27">
        <f t="shared" si="5"/>
        <v>8337.3333333333339</v>
      </c>
      <c r="U12" s="23"/>
      <c r="W12" s="34">
        <f t="shared" si="6"/>
        <v>86424</v>
      </c>
      <c r="X12" s="35" t="s">
        <v>28</v>
      </c>
      <c r="Y12" s="27">
        <f t="shared" si="7"/>
        <v>93246.399999999994</v>
      </c>
      <c r="Z12" s="35" t="s">
        <v>28</v>
      </c>
      <c r="AA12" s="37">
        <f t="shared" si="8"/>
        <v>100048</v>
      </c>
      <c r="AB12" s="23"/>
    </row>
    <row r="13" spans="1:28" x14ac:dyDescent="0.25">
      <c r="A13" s="28" t="s">
        <v>152</v>
      </c>
      <c r="B13" s="39">
        <v>56.92</v>
      </c>
      <c r="C13" s="40" t="s">
        <v>28</v>
      </c>
      <c r="D13" s="41">
        <v>62.63</v>
      </c>
      <c r="E13" s="40" t="s">
        <v>28</v>
      </c>
      <c r="F13" s="41">
        <v>68.33</v>
      </c>
      <c r="G13" s="23"/>
      <c r="H13" s="41"/>
      <c r="I13" s="34">
        <f t="shared" si="0"/>
        <v>4553.6000000000004</v>
      </c>
      <c r="J13" s="35" t="s">
        <v>28</v>
      </c>
      <c r="K13" s="27">
        <f t="shared" si="1"/>
        <v>5010.4000000000005</v>
      </c>
      <c r="L13" s="35" t="s">
        <v>28</v>
      </c>
      <c r="M13" s="27">
        <f t="shared" si="2"/>
        <v>5466.4</v>
      </c>
      <c r="N13" s="23"/>
      <c r="O13" s="27"/>
      <c r="P13" s="34">
        <f t="shared" si="3"/>
        <v>9866.1333333333332</v>
      </c>
      <c r="Q13" s="35" t="s">
        <v>28</v>
      </c>
      <c r="R13" s="27">
        <f t="shared" si="4"/>
        <v>10855.866666666667</v>
      </c>
      <c r="S13" s="35" t="s">
        <v>28</v>
      </c>
      <c r="T13" s="27">
        <f t="shared" si="5"/>
        <v>11843.866666666667</v>
      </c>
      <c r="U13" s="23"/>
      <c r="W13" s="34">
        <f t="shared" si="6"/>
        <v>118393.60000000001</v>
      </c>
      <c r="X13" s="35" t="s">
        <v>28</v>
      </c>
      <c r="Y13" s="27">
        <f t="shared" si="7"/>
        <v>130270.40000000001</v>
      </c>
      <c r="Z13" s="35" t="s">
        <v>28</v>
      </c>
      <c r="AA13" s="37">
        <f t="shared" si="8"/>
        <v>142126.39999999999</v>
      </c>
      <c r="AB13" s="23"/>
    </row>
    <row r="14" spans="1:28" ht="14.1" customHeight="1" x14ac:dyDescent="0.25">
      <c r="A14" s="43"/>
      <c r="B14" s="44"/>
      <c r="C14" s="45"/>
      <c r="D14" s="45"/>
      <c r="E14" s="46"/>
      <c r="F14" s="45"/>
      <c r="G14" s="23"/>
      <c r="I14" s="47"/>
      <c r="J14" s="46"/>
      <c r="K14" s="48"/>
      <c r="L14" s="49"/>
      <c r="M14" s="48"/>
      <c r="N14" s="23"/>
      <c r="O14" s="27"/>
      <c r="P14" s="47"/>
      <c r="Q14" s="49"/>
      <c r="R14" s="48"/>
      <c r="S14" s="49"/>
      <c r="T14" s="48"/>
      <c r="U14" s="23"/>
      <c r="W14" s="47"/>
      <c r="X14" s="49"/>
      <c r="Y14" s="48"/>
      <c r="Z14" s="49"/>
      <c r="AA14" s="48"/>
      <c r="AB14" s="23"/>
    </row>
    <row r="15" spans="1:28" x14ac:dyDescent="0.25">
      <c r="A15" s="114" t="s">
        <v>91</v>
      </c>
      <c r="B15" s="39">
        <v>16.38</v>
      </c>
      <c r="C15" s="40" t="s">
        <v>28</v>
      </c>
      <c r="D15" s="41">
        <v>18.14</v>
      </c>
      <c r="E15" s="40" t="s">
        <v>28</v>
      </c>
      <c r="F15" s="41">
        <v>19.899999999999999</v>
      </c>
      <c r="G15" s="23"/>
      <c r="I15" s="34">
        <f t="shared" ref="I15" si="9">B15*80</f>
        <v>1310.3999999999999</v>
      </c>
      <c r="J15" s="35" t="s">
        <v>28</v>
      </c>
      <c r="K15" s="27">
        <f t="shared" ref="K15" si="10">D15*80</f>
        <v>1451.2</v>
      </c>
      <c r="L15" s="35" t="s">
        <v>28</v>
      </c>
      <c r="M15" s="27">
        <f t="shared" ref="M15" si="11">F15*80</f>
        <v>1592</v>
      </c>
      <c r="N15" s="23"/>
      <c r="P15" s="34">
        <f t="shared" ref="P15" si="12">(I15*26)/12</f>
        <v>2839.1999999999994</v>
      </c>
      <c r="Q15" s="35" t="s">
        <v>28</v>
      </c>
      <c r="R15" s="27">
        <f t="shared" ref="R15" si="13">(K15*26)/12</f>
        <v>3144.2666666666669</v>
      </c>
      <c r="S15" s="35" t="s">
        <v>28</v>
      </c>
      <c r="T15" s="27">
        <f t="shared" ref="T15" si="14">(M15*26)/12</f>
        <v>3449.3333333333335</v>
      </c>
      <c r="U15" s="23"/>
      <c r="W15" s="34">
        <f t="shared" ref="W15:AA65" si="15">I15*26</f>
        <v>34070.399999999994</v>
      </c>
      <c r="X15" s="35" t="s">
        <v>28</v>
      </c>
      <c r="Y15" s="27">
        <f t="shared" ref="Y15:Y37" si="16">K15*26</f>
        <v>37731.200000000004</v>
      </c>
      <c r="Z15" s="35" t="s">
        <v>28</v>
      </c>
      <c r="AA15" s="37">
        <f t="shared" ref="AA15:AA37" si="17">M15*26</f>
        <v>41392</v>
      </c>
      <c r="AB15" s="23"/>
    </row>
    <row r="16" spans="1:28" x14ac:dyDescent="0.25">
      <c r="A16" s="28" t="s">
        <v>92</v>
      </c>
      <c r="B16" s="100">
        <v>24.29</v>
      </c>
      <c r="C16" s="30" t="s">
        <v>28</v>
      </c>
      <c r="D16" s="33">
        <v>26.91</v>
      </c>
      <c r="E16" s="30" t="s">
        <v>28</v>
      </c>
      <c r="F16" s="33">
        <v>29.53</v>
      </c>
      <c r="G16" s="23"/>
      <c r="I16" s="34">
        <f t="shared" ref="I16:I33" si="18">B16*80</f>
        <v>1943.1999999999998</v>
      </c>
      <c r="J16" s="3" t="s">
        <v>28</v>
      </c>
      <c r="K16" s="27">
        <f t="shared" ref="K16:K33" si="19">D16*80</f>
        <v>2152.8000000000002</v>
      </c>
      <c r="L16" s="35" t="s">
        <v>28</v>
      </c>
      <c r="M16" s="27">
        <f t="shared" ref="M16:N105" si="20">F16*80</f>
        <v>2362.4</v>
      </c>
      <c r="N16" s="23"/>
      <c r="O16" s="27"/>
      <c r="P16" s="34">
        <f t="shared" ref="P16:P33" si="21">(I16*26)/12</f>
        <v>4210.2666666666664</v>
      </c>
      <c r="Q16" s="35" t="s">
        <v>28</v>
      </c>
      <c r="R16" s="27">
        <f t="shared" ref="R16:R33" si="22">(K16*26)/12</f>
        <v>4664.4000000000005</v>
      </c>
      <c r="S16" s="35" t="s">
        <v>28</v>
      </c>
      <c r="T16" s="27">
        <f t="shared" ref="T16:T33" si="23">(M16*26)/12</f>
        <v>5118.5333333333338</v>
      </c>
      <c r="U16" s="23"/>
      <c r="W16" s="34">
        <f t="shared" si="15"/>
        <v>50523.199999999997</v>
      </c>
      <c r="X16" s="35" t="s">
        <v>28</v>
      </c>
      <c r="Y16" s="27">
        <f t="shared" si="16"/>
        <v>55972.800000000003</v>
      </c>
      <c r="Z16" s="35" t="s">
        <v>28</v>
      </c>
      <c r="AA16" s="37">
        <f t="shared" si="17"/>
        <v>61422.400000000001</v>
      </c>
      <c r="AB16" s="23"/>
    </row>
    <row r="17" spans="1:28" x14ac:dyDescent="0.25">
      <c r="A17" s="28" t="s">
        <v>93</v>
      </c>
      <c r="B17" s="39">
        <v>28.13</v>
      </c>
      <c r="C17" s="40" t="s">
        <v>28</v>
      </c>
      <c r="D17" s="41">
        <v>31.16</v>
      </c>
      <c r="E17" s="40" t="s">
        <v>28</v>
      </c>
      <c r="F17" s="41">
        <v>34.19</v>
      </c>
      <c r="G17" s="23"/>
      <c r="I17" s="34">
        <f t="shared" si="18"/>
        <v>2250.4</v>
      </c>
      <c r="J17" s="3" t="s">
        <v>28</v>
      </c>
      <c r="K17" s="27">
        <f t="shared" si="19"/>
        <v>2492.8000000000002</v>
      </c>
      <c r="L17" s="35" t="s">
        <v>28</v>
      </c>
      <c r="M17" s="27">
        <f t="shared" si="20"/>
        <v>2735.2</v>
      </c>
      <c r="N17" s="23"/>
      <c r="O17" s="27"/>
      <c r="P17" s="34">
        <f t="shared" si="21"/>
        <v>4875.8666666666668</v>
      </c>
      <c r="Q17" s="35" t="s">
        <v>28</v>
      </c>
      <c r="R17" s="27">
        <f t="shared" si="22"/>
        <v>5401.0666666666666</v>
      </c>
      <c r="S17" s="35" t="s">
        <v>28</v>
      </c>
      <c r="T17" s="27">
        <f t="shared" si="23"/>
        <v>5926.2666666666664</v>
      </c>
      <c r="U17" s="23"/>
      <c r="W17" s="34">
        <f t="shared" si="15"/>
        <v>58510.400000000001</v>
      </c>
      <c r="X17" s="35" t="s">
        <v>28</v>
      </c>
      <c r="Y17" s="27">
        <f t="shared" si="16"/>
        <v>64812.800000000003</v>
      </c>
      <c r="Z17" s="35" t="s">
        <v>28</v>
      </c>
      <c r="AA17" s="37">
        <f t="shared" si="17"/>
        <v>71115.199999999997</v>
      </c>
      <c r="AB17" s="23"/>
    </row>
    <row r="18" spans="1:28" x14ac:dyDescent="0.25">
      <c r="A18" s="28" t="s">
        <v>70</v>
      </c>
      <c r="B18" s="39">
        <v>15.66</v>
      </c>
      <c r="C18" s="40" t="s">
        <v>28</v>
      </c>
      <c r="D18" s="41">
        <v>17.350000000000001</v>
      </c>
      <c r="E18" s="40" t="s">
        <v>28</v>
      </c>
      <c r="F18" s="41">
        <v>19.04</v>
      </c>
      <c r="G18" s="23"/>
      <c r="I18" s="34">
        <f t="shared" si="18"/>
        <v>1252.8</v>
      </c>
      <c r="J18" s="3" t="s">
        <v>28</v>
      </c>
      <c r="K18" s="27">
        <f t="shared" si="19"/>
        <v>1388</v>
      </c>
      <c r="L18" s="35" t="s">
        <v>28</v>
      </c>
      <c r="M18" s="27">
        <f t="shared" si="20"/>
        <v>1523.1999999999998</v>
      </c>
      <c r="N18" s="23"/>
      <c r="O18" s="27"/>
      <c r="P18" s="34">
        <f t="shared" si="21"/>
        <v>2714.4</v>
      </c>
      <c r="Q18" s="35" t="s">
        <v>28</v>
      </c>
      <c r="R18" s="27">
        <f t="shared" si="22"/>
        <v>3007.3333333333335</v>
      </c>
      <c r="S18" s="35" t="s">
        <v>28</v>
      </c>
      <c r="T18" s="27">
        <f t="shared" si="23"/>
        <v>3300.2666666666664</v>
      </c>
      <c r="U18" s="23"/>
      <c r="W18" s="34">
        <f t="shared" si="15"/>
        <v>32572.799999999999</v>
      </c>
      <c r="X18" s="35" t="s">
        <v>28</v>
      </c>
      <c r="Y18" s="27">
        <f t="shared" si="16"/>
        <v>36088</v>
      </c>
      <c r="Z18" s="35" t="s">
        <v>28</v>
      </c>
      <c r="AA18" s="37">
        <f t="shared" si="17"/>
        <v>39603.199999999997</v>
      </c>
      <c r="AB18" s="23"/>
    </row>
    <row r="19" spans="1:28" x14ac:dyDescent="0.25">
      <c r="A19" s="28" t="s">
        <v>71</v>
      </c>
      <c r="B19" s="39">
        <v>17.37</v>
      </c>
      <c r="C19" s="40" t="s">
        <v>28</v>
      </c>
      <c r="D19" s="41">
        <v>19.245000000000001</v>
      </c>
      <c r="E19" s="40" t="s">
        <v>28</v>
      </c>
      <c r="F19" s="41">
        <v>21.12</v>
      </c>
      <c r="G19" s="23"/>
      <c r="I19" s="34">
        <f t="shared" si="18"/>
        <v>1389.6000000000001</v>
      </c>
      <c r="J19" s="3" t="s">
        <v>28</v>
      </c>
      <c r="K19" s="27">
        <f t="shared" si="19"/>
        <v>1539.6000000000001</v>
      </c>
      <c r="L19" s="35" t="s">
        <v>28</v>
      </c>
      <c r="M19" s="27">
        <f t="shared" si="20"/>
        <v>1689.6000000000001</v>
      </c>
      <c r="N19" s="23"/>
      <c r="O19" s="27"/>
      <c r="P19" s="34">
        <f t="shared" si="21"/>
        <v>3010.8000000000006</v>
      </c>
      <c r="Q19" s="35" t="s">
        <v>28</v>
      </c>
      <c r="R19" s="27">
        <f t="shared" si="22"/>
        <v>3335.8000000000006</v>
      </c>
      <c r="S19" s="35" t="s">
        <v>28</v>
      </c>
      <c r="T19" s="27">
        <f t="shared" si="23"/>
        <v>3660.8000000000006</v>
      </c>
      <c r="U19" s="23"/>
      <c r="W19" s="34">
        <f t="shared" si="15"/>
        <v>36129.600000000006</v>
      </c>
      <c r="X19" s="35" t="s">
        <v>28</v>
      </c>
      <c r="Y19" s="27">
        <f t="shared" si="16"/>
        <v>40029.600000000006</v>
      </c>
      <c r="Z19" s="35" t="s">
        <v>28</v>
      </c>
      <c r="AA19" s="37">
        <f t="shared" si="17"/>
        <v>43929.600000000006</v>
      </c>
      <c r="AB19" s="23"/>
    </row>
    <row r="20" spans="1:28" x14ac:dyDescent="0.25">
      <c r="A20" s="28" t="s">
        <v>9</v>
      </c>
      <c r="B20" s="39">
        <v>22.23</v>
      </c>
      <c r="C20" s="40" t="s">
        <v>28</v>
      </c>
      <c r="D20" s="41">
        <v>24.684999999999999</v>
      </c>
      <c r="E20" s="40" t="s">
        <v>28</v>
      </c>
      <c r="F20" s="41">
        <v>27.14</v>
      </c>
      <c r="G20" s="23"/>
      <c r="I20" s="34">
        <f t="shared" si="18"/>
        <v>1778.4</v>
      </c>
      <c r="J20" s="3" t="s">
        <v>28</v>
      </c>
      <c r="K20" s="27">
        <f t="shared" si="19"/>
        <v>1974.8</v>
      </c>
      <c r="L20" s="35" t="s">
        <v>28</v>
      </c>
      <c r="M20" s="27">
        <f t="shared" si="20"/>
        <v>2171.1999999999998</v>
      </c>
      <c r="N20" s="23"/>
      <c r="O20" s="27"/>
      <c r="P20" s="34">
        <f t="shared" si="21"/>
        <v>3853.2000000000003</v>
      </c>
      <c r="Q20" s="35" t="s">
        <v>28</v>
      </c>
      <c r="R20" s="27">
        <f t="shared" si="22"/>
        <v>4278.7333333333327</v>
      </c>
      <c r="S20" s="35" t="s">
        <v>28</v>
      </c>
      <c r="T20" s="27">
        <f t="shared" si="23"/>
        <v>4704.2666666666664</v>
      </c>
      <c r="U20" s="23"/>
      <c r="W20" s="34">
        <f t="shared" si="15"/>
        <v>46238.400000000001</v>
      </c>
      <c r="X20" s="35" t="s">
        <v>28</v>
      </c>
      <c r="Y20" s="27">
        <f t="shared" si="16"/>
        <v>51344.799999999996</v>
      </c>
      <c r="Z20" s="35" t="s">
        <v>28</v>
      </c>
      <c r="AA20" s="37">
        <f t="shared" si="17"/>
        <v>56451.199999999997</v>
      </c>
      <c r="AB20" s="23"/>
    </row>
    <row r="21" spans="1:28" x14ac:dyDescent="0.25">
      <c r="A21" s="28" t="s">
        <v>11</v>
      </c>
      <c r="B21" s="39">
        <v>29.73</v>
      </c>
      <c r="C21" s="40" t="s">
        <v>28</v>
      </c>
      <c r="D21" s="41">
        <v>32.93</v>
      </c>
      <c r="E21" s="40" t="s">
        <v>28</v>
      </c>
      <c r="F21" s="41">
        <v>36.130000000000003</v>
      </c>
      <c r="G21" s="23"/>
      <c r="I21" s="34">
        <f t="shared" si="18"/>
        <v>2378.4</v>
      </c>
      <c r="J21" s="3" t="s">
        <v>28</v>
      </c>
      <c r="K21" s="27">
        <f t="shared" si="19"/>
        <v>2634.4</v>
      </c>
      <c r="L21" s="35" t="s">
        <v>28</v>
      </c>
      <c r="M21" s="27">
        <f t="shared" si="20"/>
        <v>2890.4</v>
      </c>
      <c r="N21" s="23"/>
      <c r="O21" s="27"/>
      <c r="P21" s="34">
        <f t="shared" si="21"/>
        <v>5153.2</v>
      </c>
      <c r="Q21" s="35" t="s">
        <v>28</v>
      </c>
      <c r="R21" s="27">
        <f t="shared" si="22"/>
        <v>5707.8666666666677</v>
      </c>
      <c r="S21" s="35" t="s">
        <v>28</v>
      </c>
      <c r="T21" s="27">
        <f t="shared" si="23"/>
        <v>6262.5333333333338</v>
      </c>
      <c r="U21" s="23"/>
      <c r="W21" s="34">
        <f t="shared" si="15"/>
        <v>61838.400000000001</v>
      </c>
      <c r="X21" s="35" t="s">
        <v>28</v>
      </c>
      <c r="Y21" s="27">
        <f t="shared" si="16"/>
        <v>68494.400000000009</v>
      </c>
      <c r="Z21" s="35" t="s">
        <v>28</v>
      </c>
      <c r="AA21" s="37">
        <f t="shared" si="17"/>
        <v>75150.400000000009</v>
      </c>
      <c r="AB21" s="23"/>
    </row>
    <row r="22" spans="1:28" x14ac:dyDescent="0.25">
      <c r="A22" s="28" t="s">
        <v>94</v>
      </c>
      <c r="B22" s="39">
        <v>31.9</v>
      </c>
      <c r="C22" s="40" t="s">
        <v>28</v>
      </c>
      <c r="D22" s="41">
        <v>35.340000000000003</v>
      </c>
      <c r="E22" s="40" t="s">
        <v>28</v>
      </c>
      <c r="F22" s="41">
        <v>38.78</v>
      </c>
      <c r="G22" s="23"/>
      <c r="I22" s="34">
        <f t="shared" si="18"/>
        <v>2552</v>
      </c>
      <c r="J22" s="3" t="s">
        <v>28</v>
      </c>
      <c r="K22" s="27">
        <f t="shared" si="19"/>
        <v>2827.2000000000003</v>
      </c>
      <c r="L22" s="35" t="s">
        <v>28</v>
      </c>
      <c r="M22" s="27">
        <f t="shared" si="20"/>
        <v>3102.4</v>
      </c>
      <c r="N22" s="23"/>
      <c r="O22" s="27"/>
      <c r="P22" s="34">
        <f t="shared" si="21"/>
        <v>5529.333333333333</v>
      </c>
      <c r="Q22" s="35" t="s">
        <v>28</v>
      </c>
      <c r="R22" s="27">
        <f t="shared" si="22"/>
        <v>6125.6000000000013</v>
      </c>
      <c r="S22" s="35" t="s">
        <v>28</v>
      </c>
      <c r="T22" s="27">
        <f t="shared" si="23"/>
        <v>6721.8666666666677</v>
      </c>
      <c r="U22" s="23"/>
      <c r="W22" s="34">
        <f t="shared" si="15"/>
        <v>66352</v>
      </c>
      <c r="X22" s="35" t="s">
        <v>28</v>
      </c>
      <c r="Y22" s="27">
        <f t="shared" si="16"/>
        <v>73507.200000000012</v>
      </c>
      <c r="Z22" s="35" t="s">
        <v>28</v>
      </c>
      <c r="AA22" s="37">
        <f t="shared" si="17"/>
        <v>80662.400000000009</v>
      </c>
      <c r="AB22" s="23"/>
    </row>
    <row r="23" spans="1:28" x14ac:dyDescent="0.25">
      <c r="A23" s="28" t="s">
        <v>12</v>
      </c>
      <c r="B23" s="39">
        <v>35.659999999999997</v>
      </c>
      <c r="C23" s="40" t="s">
        <v>28</v>
      </c>
      <c r="D23" s="41">
        <v>39.5</v>
      </c>
      <c r="E23" s="40" t="s">
        <v>28</v>
      </c>
      <c r="F23" s="41">
        <v>43.34</v>
      </c>
      <c r="G23" s="23"/>
      <c r="I23" s="34">
        <f t="shared" si="18"/>
        <v>2852.7999999999997</v>
      </c>
      <c r="J23" s="3" t="s">
        <v>28</v>
      </c>
      <c r="K23" s="27">
        <f t="shared" si="19"/>
        <v>3160</v>
      </c>
      <c r="L23" s="35" t="s">
        <v>28</v>
      </c>
      <c r="M23" s="27">
        <f t="shared" si="20"/>
        <v>3467.2000000000003</v>
      </c>
      <c r="N23" s="23"/>
      <c r="O23" s="27"/>
      <c r="P23" s="34">
        <f t="shared" si="21"/>
        <v>6181.0666666666657</v>
      </c>
      <c r="Q23" s="35" t="s">
        <v>28</v>
      </c>
      <c r="R23" s="27">
        <f t="shared" si="22"/>
        <v>6846.666666666667</v>
      </c>
      <c r="S23" s="35" t="s">
        <v>28</v>
      </c>
      <c r="T23" s="27">
        <f t="shared" si="23"/>
        <v>7512.2666666666673</v>
      </c>
      <c r="U23" s="23"/>
      <c r="W23" s="34">
        <f t="shared" si="15"/>
        <v>74172.799999999988</v>
      </c>
      <c r="X23" s="35" t="s">
        <v>28</v>
      </c>
      <c r="Y23" s="27">
        <f t="shared" si="16"/>
        <v>82160</v>
      </c>
      <c r="Z23" s="35" t="s">
        <v>28</v>
      </c>
      <c r="AA23" s="37">
        <f t="shared" si="17"/>
        <v>90147.200000000012</v>
      </c>
      <c r="AB23" s="23"/>
    </row>
    <row r="24" spans="1:28" x14ac:dyDescent="0.25">
      <c r="A24" s="28" t="s">
        <v>13</v>
      </c>
      <c r="B24" s="39">
        <v>26.92</v>
      </c>
      <c r="C24" s="40" t="s">
        <v>28</v>
      </c>
      <c r="D24" s="41">
        <v>29.82</v>
      </c>
      <c r="E24" s="40" t="s">
        <v>28</v>
      </c>
      <c r="F24" s="41">
        <v>32.72</v>
      </c>
      <c r="G24" s="23"/>
      <c r="I24" s="34">
        <f t="shared" si="18"/>
        <v>2153.6000000000004</v>
      </c>
      <c r="J24" s="3" t="s">
        <v>28</v>
      </c>
      <c r="K24" s="27">
        <f t="shared" si="19"/>
        <v>2385.6</v>
      </c>
      <c r="L24" s="35" t="s">
        <v>28</v>
      </c>
      <c r="M24" s="27">
        <f t="shared" si="20"/>
        <v>2617.6</v>
      </c>
      <c r="N24" s="23"/>
      <c r="O24" s="27"/>
      <c r="P24" s="34">
        <f t="shared" si="21"/>
        <v>4666.1333333333341</v>
      </c>
      <c r="Q24" s="35" t="s">
        <v>28</v>
      </c>
      <c r="R24" s="27">
        <f t="shared" si="22"/>
        <v>5168.8</v>
      </c>
      <c r="S24" s="35" t="s">
        <v>28</v>
      </c>
      <c r="T24" s="27">
        <f t="shared" si="23"/>
        <v>5671.4666666666662</v>
      </c>
      <c r="U24" s="23"/>
      <c r="W24" s="34">
        <f t="shared" si="15"/>
        <v>55993.600000000006</v>
      </c>
      <c r="X24" s="35" t="s">
        <v>28</v>
      </c>
      <c r="Y24" s="27">
        <f t="shared" si="16"/>
        <v>62025.599999999999</v>
      </c>
      <c r="Z24" s="35" t="s">
        <v>28</v>
      </c>
      <c r="AA24" s="37">
        <f t="shared" si="17"/>
        <v>68057.599999999991</v>
      </c>
      <c r="AB24" s="23"/>
    </row>
    <row r="25" spans="1:28" x14ac:dyDescent="0.25">
      <c r="A25" s="28" t="s">
        <v>95</v>
      </c>
      <c r="B25" s="39">
        <v>33.340000000000003</v>
      </c>
      <c r="C25" s="40" t="s">
        <v>28</v>
      </c>
      <c r="D25" s="41">
        <v>36.93</v>
      </c>
      <c r="E25" s="40" t="s">
        <v>28</v>
      </c>
      <c r="F25" s="41">
        <v>40.520000000000003</v>
      </c>
      <c r="G25" s="23"/>
      <c r="I25" s="34">
        <f t="shared" si="18"/>
        <v>2667.2000000000003</v>
      </c>
      <c r="J25" s="3" t="s">
        <v>28</v>
      </c>
      <c r="K25" s="27">
        <f t="shared" si="19"/>
        <v>2954.4</v>
      </c>
      <c r="L25" s="35" t="s">
        <v>28</v>
      </c>
      <c r="M25" s="27">
        <f t="shared" si="20"/>
        <v>3241.6000000000004</v>
      </c>
      <c r="N25" s="23"/>
      <c r="O25" s="27"/>
      <c r="P25" s="34">
        <f t="shared" si="21"/>
        <v>5778.9333333333343</v>
      </c>
      <c r="Q25" s="35" t="s">
        <v>28</v>
      </c>
      <c r="R25" s="27">
        <f t="shared" si="22"/>
        <v>6401.2000000000007</v>
      </c>
      <c r="S25" s="35" t="s">
        <v>28</v>
      </c>
      <c r="T25" s="27">
        <f t="shared" si="23"/>
        <v>7023.4666666666672</v>
      </c>
      <c r="U25" s="23"/>
      <c r="W25" s="34">
        <f t="shared" si="15"/>
        <v>69347.200000000012</v>
      </c>
      <c r="X25" s="35" t="s">
        <v>28</v>
      </c>
      <c r="Y25" s="27">
        <f t="shared" si="16"/>
        <v>76814.400000000009</v>
      </c>
      <c r="Z25" s="35" t="s">
        <v>28</v>
      </c>
      <c r="AA25" s="37">
        <f t="shared" si="17"/>
        <v>84281.600000000006</v>
      </c>
      <c r="AB25" s="23"/>
    </row>
    <row r="26" spans="1:28" x14ac:dyDescent="0.25">
      <c r="A26" s="28" t="s">
        <v>15</v>
      </c>
      <c r="B26" s="39">
        <v>33.340000000000003</v>
      </c>
      <c r="C26" s="40" t="s">
        <v>28</v>
      </c>
      <c r="D26" s="41">
        <v>36.93</v>
      </c>
      <c r="E26" s="40" t="s">
        <v>28</v>
      </c>
      <c r="F26" s="41">
        <v>40.520000000000003</v>
      </c>
      <c r="G26" s="23"/>
      <c r="I26" s="34">
        <f t="shared" si="18"/>
        <v>2667.2000000000003</v>
      </c>
      <c r="J26" s="3" t="s">
        <v>28</v>
      </c>
      <c r="K26" s="27">
        <f t="shared" si="19"/>
        <v>2954.4</v>
      </c>
      <c r="L26" s="35" t="s">
        <v>28</v>
      </c>
      <c r="M26" s="27">
        <f t="shared" si="20"/>
        <v>3241.6000000000004</v>
      </c>
      <c r="N26" s="23"/>
      <c r="O26" s="27"/>
      <c r="P26" s="34">
        <f t="shared" si="21"/>
        <v>5778.9333333333343</v>
      </c>
      <c r="Q26" s="35" t="s">
        <v>28</v>
      </c>
      <c r="R26" s="27">
        <f t="shared" si="22"/>
        <v>6401.2000000000007</v>
      </c>
      <c r="S26" s="35" t="s">
        <v>28</v>
      </c>
      <c r="T26" s="27">
        <f t="shared" si="23"/>
        <v>7023.4666666666672</v>
      </c>
      <c r="U26" s="23"/>
      <c r="W26" s="34">
        <f t="shared" si="15"/>
        <v>69347.200000000012</v>
      </c>
      <c r="X26" s="35" t="s">
        <v>28</v>
      </c>
      <c r="Y26" s="27">
        <f t="shared" si="16"/>
        <v>76814.400000000009</v>
      </c>
      <c r="Z26" s="35" t="s">
        <v>28</v>
      </c>
      <c r="AA26" s="37">
        <f t="shared" si="17"/>
        <v>84281.600000000006</v>
      </c>
      <c r="AB26" s="23"/>
    </row>
    <row r="27" spans="1:28" s="138" customFormat="1" x14ac:dyDescent="0.25">
      <c r="A27" s="132" t="s">
        <v>96</v>
      </c>
      <c r="B27" s="133">
        <v>35</v>
      </c>
      <c r="C27" s="134" t="s">
        <v>28</v>
      </c>
      <c r="D27" s="135">
        <v>38.78</v>
      </c>
      <c r="E27" s="134" t="s">
        <v>28</v>
      </c>
      <c r="F27" s="136">
        <v>42.55</v>
      </c>
      <c r="G27" s="137"/>
      <c r="I27" s="139">
        <f t="shared" si="18"/>
        <v>2800</v>
      </c>
      <c r="J27" s="140" t="s">
        <v>28</v>
      </c>
      <c r="K27" s="141">
        <f t="shared" si="19"/>
        <v>3102.4</v>
      </c>
      <c r="L27" s="142" t="s">
        <v>28</v>
      </c>
      <c r="M27" s="141">
        <f t="shared" si="20"/>
        <v>3404</v>
      </c>
      <c r="N27" s="137"/>
      <c r="O27" s="141"/>
      <c r="P27" s="139">
        <f t="shared" si="21"/>
        <v>6066.666666666667</v>
      </c>
      <c r="Q27" s="142" t="s">
        <v>28</v>
      </c>
      <c r="R27" s="141">
        <f t="shared" si="22"/>
        <v>6721.8666666666677</v>
      </c>
      <c r="S27" s="142" t="s">
        <v>28</v>
      </c>
      <c r="T27" s="141">
        <f t="shared" si="23"/>
        <v>7375.333333333333</v>
      </c>
      <c r="U27" s="137"/>
      <c r="W27" s="139">
        <f t="shared" si="15"/>
        <v>72800</v>
      </c>
      <c r="X27" s="142" t="s">
        <v>28</v>
      </c>
      <c r="Y27" s="141">
        <f t="shared" si="16"/>
        <v>80662.400000000009</v>
      </c>
      <c r="Z27" s="142" t="s">
        <v>28</v>
      </c>
      <c r="AA27" s="143">
        <f t="shared" si="17"/>
        <v>88504</v>
      </c>
      <c r="AB27" s="137"/>
    </row>
    <row r="28" spans="1:28" x14ac:dyDescent="0.25">
      <c r="A28" s="28" t="s">
        <v>17</v>
      </c>
      <c r="B28" s="39">
        <v>27.64</v>
      </c>
      <c r="C28" s="40" t="s">
        <v>28</v>
      </c>
      <c r="D28" s="41">
        <v>30.62</v>
      </c>
      <c r="E28" s="40" t="s">
        <v>28</v>
      </c>
      <c r="F28" s="41">
        <v>33.6</v>
      </c>
      <c r="G28" s="23"/>
      <c r="I28" s="34">
        <f t="shared" si="18"/>
        <v>2211.1999999999998</v>
      </c>
      <c r="J28" s="3" t="s">
        <v>28</v>
      </c>
      <c r="K28" s="27">
        <f t="shared" si="19"/>
        <v>2449.6</v>
      </c>
      <c r="L28" s="35" t="s">
        <v>28</v>
      </c>
      <c r="M28" s="27">
        <f t="shared" si="20"/>
        <v>2688</v>
      </c>
      <c r="N28" s="23"/>
      <c r="O28" s="27"/>
      <c r="P28" s="34">
        <f t="shared" si="21"/>
        <v>4790.9333333333334</v>
      </c>
      <c r="Q28" s="35" t="s">
        <v>28</v>
      </c>
      <c r="R28" s="27">
        <f t="shared" si="22"/>
        <v>5307.4666666666662</v>
      </c>
      <c r="S28" s="35" t="s">
        <v>28</v>
      </c>
      <c r="T28" s="27">
        <f t="shared" si="23"/>
        <v>5824</v>
      </c>
      <c r="U28" s="23"/>
      <c r="W28" s="34">
        <f t="shared" si="15"/>
        <v>57491.199999999997</v>
      </c>
      <c r="X28" s="35" t="s">
        <v>28</v>
      </c>
      <c r="Y28" s="27">
        <f t="shared" si="16"/>
        <v>63689.599999999999</v>
      </c>
      <c r="Z28" s="35" t="s">
        <v>28</v>
      </c>
      <c r="AA28" s="37">
        <f t="shared" si="17"/>
        <v>69888</v>
      </c>
      <c r="AB28" s="23"/>
    </row>
    <row r="29" spans="1:28" x14ac:dyDescent="0.25">
      <c r="A29" s="28" t="s">
        <v>18</v>
      </c>
      <c r="B29" s="39">
        <v>22.49</v>
      </c>
      <c r="C29" s="40" t="s">
        <v>28</v>
      </c>
      <c r="D29" s="41">
        <v>24.914999999999999</v>
      </c>
      <c r="E29" s="40" t="s">
        <v>28</v>
      </c>
      <c r="F29" s="41">
        <v>27.34</v>
      </c>
      <c r="G29" s="23"/>
      <c r="I29" s="34">
        <f t="shared" si="18"/>
        <v>1799.1999999999998</v>
      </c>
      <c r="J29" s="3" t="s">
        <v>28</v>
      </c>
      <c r="K29" s="27">
        <f t="shared" si="19"/>
        <v>1993.1999999999998</v>
      </c>
      <c r="L29" s="35" t="s">
        <v>28</v>
      </c>
      <c r="M29" s="27">
        <f t="shared" si="20"/>
        <v>2187.1999999999998</v>
      </c>
      <c r="N29" s="23"/>
      <c r="O29" s="27"/>
      <c r="P29" s="34">
        <f t="shared" si="21"/>
        <v>3898.2666666666664</v>
      </c>
      <c r="Q29" s="35" t="s">
        <v>28</v>
      </c>
      <c r="R29" s="27">
        <f t="shared" si="22"/>
        <v>4318.5999999999995</v>
      </c>
      <c r="S29" s="35" t="s">
        <v>28</v>
      </c>
      <c r="T29" s="27">
        <f t="shared" si="23"/>
        <v>4738.9333333333334</v>
      </c>
      <c r="U29" s="23"/>
      <c r="W29" s="34">
        <f t="shared" si="15"/>
        <v>46779.199999999997</v>
      </c>
      <c r="X29" s="35" t="s">
        <v>28</v>
      </c>
      <c r="Y29" s="27">
        <f t="shared" si="16"/>
        <v>51823.199999999997</v>
      </c>
      <c r="Z29" s="35" t="s">
        <v>28</v>
      </c>
      <c r="AA29" s="37">
        <f t="shared" si="17"/>
        <v>56867.199999999997</v>
      </c>
      <c r="AB29" s="23"/>
    </row>
    <row r="30" spans="1:28" x14ac:dyDescent="0.25">
      <c r="A30" s="28" t="s">
        <v>19</v>
      </c>
      <c r="B30" s="39">
        <v>25.29</v>
      </c>
      <c r="C30" s="40" t="s">
        <v>28</v>
      </c>
      <c r="D30" s="41">
        <v>28.015000000000001</v>
      </c>
      <c r="E30" s="40" t="s">
        <v>28</v>
      </c>
      <c r="F30" s="41">
        <v>30.74</v>
      </c>
      <c r="G30" s="23"/>
      <c r="I30" s="34">
        <f t="shared" si="18"/>
        <v>2023.1999999999998</v>
      </c>
      <c r="J30" s="3" t="s">
        <v>28</v>
      </c>
      <c r="K30" s="27">
        <f t="shared" si="19"/>
        <v>2241.1999999999998</v>
      </c>
      <c r="L30" s="35" t="s">
        <v>28</v>
      </c>
      <c r="M30" s="27">
        <f t="shared" si="20"/>
        <v>2459.1999999999998</v>
      </c>
      <c r="N30" s="23"/>
      <c r="O30" s="27"/>
      <c r="P30" s="34">
        <f t="shared" si="21"/>
        <v>4383.5999999999995</v>
      </c>
      <c r="Q30" s="35" t="s">
        <v>28</v>
      </c>
      <c r="R30" s="27">
        <f t="shared" si="22"/>
        <v>4855.9333333333334</v>
      </c>
      <c r="S30" s="35" t="s">
        <v>28</v>
      </c>
      <c r="T30" s="27">
        <f t="shared" si="23"/>
        <v>5328.2666666666664</v>
      </c>
      <c r="U30" s="23"/>
      <c r="W30" s="34">
        <f t="shared" si="15"/>
        <v>52603.199999999997</v>
      </c>
      <c r="X30" s="35" t="s">
        <v>28</v>
      </c>
      <c r="Y30" s="27">
        <f t="shared" si="16"/>
        <v>58271.199999999997</v>
      </c>
      <c r="Z30" s="35" t="s">
        <v>28</v>
      </c>
      <c r="AA30" s="37">
        <f t="shared" si="17"/>
        <v>63939.199999999997</v>
      </c>
      <c r="AB30" s="23"/>
    </row>
    <row r="31" spans="1:28" x14ac:dyDescent="0.25">
      <c r="A31" s="28" t="s">
        <v>97</v>
      </c>
      <c r="B31" s="39">
        <v>25.29</v>
      </c>
      <c r="C31" s="40" t="s">
        <v>28</v>
      </c>
      <c r="D31" s="41">
        <v>28.015000000000001</v>
      </c>
      <c r="E31" s="40" t="s">
        <v>28</v>
      </c>
      <c r="F31" s="41">
        <v>30.74</v>
      </c>
      <c r="G31" s="23"/>
      <c r="I31" s="34">
        <f t="shared" si="18"/>
        <v>2023.1999999999998</v>
      </c>
      <c r="J31" s="3" t="s">
        <v>28</v>
      </c>
      <c r="K31" s="27">
        <f t="shared" si="19"/>
        <v>2241.1999999999998</v>
      </c>
      <c r="L31" s="35" t="s">
        <v>28</v>
      </c>
      <c r="M31" s="27">
        <f t="shared" si="20"/>
        <v>2459.1999999999998</v>
      </c>
      <c r="N31" s="23"/>
      <c r="O31" s="27"/>
      <c r="P31" s="34">
        <f t="shared" si="21"/>
        <v>4383.5999999999995</v>
      </c>
      <c r="Q31" s="35" t="s">
        <v>28</v>
      </c>
      <c r="R31" s="27">
        <f t="shared" si="22"/>
        <v>4855.9333333333334</v>
      </c>
      <c r="S31" s="35" t="s">
        <v>28</v>
      </c>
      <c r="T31" s="27">
        <f t="shared" si="23"/>
        <v>5328.2666666666664</v>
      </c>
      <c r="U31" s="23"/>
      <c r="W31" s="34">
        <f t="shared" si="15"/>
        <v>52603.199999999997</v>
      </c>
      <c r="X31" s="35" t="s">
        <v>28</v>
      </c>
      <c r="Y31" s="27">
        <f t="shared" si="16"/>
        <v>58271.199999999997</v>
      </c>
      <c r="Z31" s="35" t="s">
        <v>28</v>
      </c>
      <c r="AA31" s="37">
        <f t="shared" si="17"/>
        <v>63939.199999999997</v>
      </c>
      <c r="AB31" s="23"/>
    </row>
    <row r="32" spans="1:28" x14ac:dyDescent="0.25">
      <c r="A32" s="28" t="s">
        <v>21</v>
      </c>
      <c r="B32" s="39">
        <v>36.81</v>
      </c>
      <c r="C32" s="40" t="s">
        <v>28</v>
      </c>
      <c r="D32" s="41">
        <v>40.774999999999999</v>
      </c>
      <c r="E32" s="40" t="s">
        <v>28</v>
      </c>
      <c r="F32" s="41">
        <v>44.74</v>
      </c>
      <c r="G32" s="23"/>
      <c r="I32" s="34">
        <f t="shared" si="18"/>
        <v>2944.8</v>
      </c>
      <c r="J32" s="3" t="s">
        <v>28</v>
      </c>
      <c r="K32" s="27">
        <f t="shared" si="19"/>
        <v>3262</v>
      </c>
      <c r="L32" s="35" t="s">
        <v>28</v>
      </c>
      <c r="M32" s="27">
        <f t="shared" si="20"/>
        <v>3579.2000000000003</v>
      </c>
      <c r="N32" s="23"/>
      <c r="O32" s="27"/>
      <c r="P32" s="34">
        <f t="shared" si="21"/>
        <v>6380.4000000000005</v>
      </c>
      <c r="Q32" s="35" t="s">
        <v>28</v>
      </c>
      <c r="R32" s="27">
        <f t="shared" si="22"/>
        <v>7067.666666666667</v>
      </c>
      <c r="S32" s="35" t="s">
        <v>28</v>
      </c>
      <c r="T32" s="27">
        <f t="shared" si="23"/>
        <v>7754.9333333333343</v>
      </c>
      <c r="U32" s="23"/>
      <c r="W32" s="34">
        <f t="shared" si="15"/>
        <v>76564.800000000003</v>
      </c>
      <c r="X32" s="35" t="s">
        <v>28</v>
      </c>
      <c r="Y32" s="27">
        <f t="shared" si="16"/>
        <v>84812</v>
      </c>
      <c r="Z32" s="35" t="s">
        <v>28</v>
      </c>
      <c r="AA32" s="37">
        <f t="shared" si="17"/>
        <v>93059.200000000012</v>
      </c>
      <c r="AB32" s="23"/>
    </row>
    <row r="33" spans="1:28" x14ac:dyDescent="0.25">
      <c r="A33" s="28" t="s">
        <v>98</v>
      </c>
      <c r="B33" s="39">
        <v>40.229999999999997</v>
      </c>
      <c r="C33" s="40" t="s">
        <v>28</v>
      </c>
      <c r="D33" s="41">
        <v>44.564999999999998</v>
      </c>
      <c r="E33" s="40" t="s">
        <v>28</v>
      </c>
      <c r="F33" s="41">
        <v>48.9</v>
      </c>
      <c r="G33" s="23"/>
      <c r="I33" s="34">
        <f t="shared" si="18"/>
        <v>3218.3999999999996</v>
      </c>
      <c r="J33" s="3" t="s">
        <v>28</v>
      </c>
      <c r="K33" s="27">
        <f t="shared" si="19"/>
        <v>3565.2</v>
      </c>
      <c r="L33" s="35" t="s">
        <v>28</v>
      </c>
      <c r="M33" s="27">
        <f t="shared" si="20"/>
        <v>3912</v>
      </c>
      <c r="N33" s="23"/>
      <c r="O33" s="27"/>
      <c r="P33" s="34">
        <f t="shared" si="21"/>
        <v>6973.2</v>
      </c>
      <c r="Q33" s="35" t="s">
        <v>28</v>
      </c>
      <c r="R33" s="27">
        <f t="shared" si="22"/>
        <v>7724.5999999999995</v>
      </c>
      <c r="S33" s="35" t="s">
        <v>28</v>
      </c>
      <c r="T33" s="27">
        <f t="shared" si="23"/>
        <v>8476</v>
      </c>
      <c r="U33" s="23"/>
      <c r="W33" s="34">
        <f t="shared" si="15"/>
        <v>83678.399999999994</v>
      </c>
      <c r="X33" s="35" t="s">
        <v>28</v>
      </c>
      <c r="Y33" s="27">
        <f t="shared" si="16"/>
        <v>92695.2</v>
      </c>
      <c r="Z33" s="35" t="s">
        <v>28</v>
      </c>
      <c r="AA33" s="37">
        <f t="shared" si="17"/>
        <v>101712</v>
      </c>
      <c r="AB33" s="23"/>
    </row>
    <row r="34" spans="1:28" x14ac:dyDescent="0.25">
      <c r="A34" s="28" t="s">
        <v>99</v>
      </c>
      <c r="B34" s="39">
        <v>23.06</v>
      </c>
      <c r="C34" s="40"/>
      <c r="D34" s="41">
        <v>25.545000000000002</v>
      </c>
      <c r="E34" s="40"/>
      <c r="F34" s="41">
        <v>28.03</v>
      </c>
      <c r="G34" s="23"/>
      <c r="I34" s="34">
        <f t="shared" ref="I34:I37" si="24">B34*80</f>
        <v>1844.8</v>
      </c>
      <c r="J34" s="3" t="s">
        <v>28</v>
      </c>
      <c r="K34" s="27">
        <f t="shared" ref="K34:K37" si="25">D34*80</f>
        <v>2043.6000000000001</v>
      </c>
      <c r="L34" s="35" t="s">
        <v>28</v>
      </c>
      <c r="M34" s="27">
        <f t="shared" ref="M34:M37" si="26">F34*80</f>
        <v>2242.4</v>
      </c>
      <c r="N34" s="23"/>
      <c r="O34" s="27"/>
      <c r="P34" s="34">
        <f t="shared" ref="P34:P37" si="27">(I34*26)/12</f>
        <v>3997.0666666666662</v>
      </c>
      <c r="Q34" s="35" t="s">
        <v>28</v>
      </c>
      <c r="R34" s="27">
        <f t="shared" ref="R34:R37" si="28">(K34*26)/12</f>
        <v>4427.8</v>
      </c>
      <c r="S34" s="35" t="s">
        <v>28</v>
      </c>
      <c r="T34" s="27">
        <f t="shared" ref="T34:T37" si="29">(M34*26)/12</f>
        <v>4858.5333333333338</v>
      </c>
      <c r="U34" s="23"/>
      <c r="W34" s="34">
        <f t="shared" si="15"/>
        <v>47964.799999999996</v>
      </c>
      <c r="X34" s="35" t="s">
        <v>28</v>
      </c>
      <c r="Y34" s="27">
        <f t="shared" si="16"/>
        <v>53133.600000000006</v>
      </c>
      <c r="Z34" s="35" t="s">
        <v>28</v>
      </c>
      <c r="AA34" s="37">
        <f t="shared" si="17"/>
        <v>58302.400000000001</v>
      </c>
      <c r="AB34" s="23"/>
    </row>
    <row r="35" spans="1:28" x14ac:dyDescent="0.25">
      <c r="A35" s="28" t="s">
        <v>100</v>
      </c>
      <c r="B35" s="39">
        <v>40.229999999999997</v>
      </c>
      <c r="C35" s="40"/>
      <c r="D35" s="41">
        <v>44.564999999999998</v>
      </c>
      <c r="E35" s="40"/>
      <c r="F35" s="41">
        <v>48.9</v>
      </c>
      <c r="G35" s="23"/>
      <c r="I35" s="34">
        <f t="shared" si="24"/>
        <v>3218.3999999999996</v>
      </c>
      <c r="J35" s="3" t="s">
        <v>28</v>
      </c>
      <c r="K35" s="27">
        <f t="shared" si="25"/>
        <v>3565.2</v>
      </c>
      <c r="L35" s="35" t="s">
        <v>28</v>
      </c>
      <c r="M35" s="27">
        <f t="shared" si="26"/>
        <v>3912</v>
      </c>
      <c r="N35" s="23"/>
      <c r="O35" s="27"/>
      <c r="P35" s="34">
        <f t="shared" si="27"/>
        <v>6973.2</v>
      </c>
      <c r="Q35" s="35" t="s">
        <v>28</v>
      </c>
      <c r="R35" s="27">
        <f t="shared" si="28"/>
        <v>7724.5999999999995</v>
      </c>
      <c r="S35" s="35" t="s">
        <v>28</v>
      </c>
      <c r="T35" s="27">
        <f t="shared" si="29"/>
        <v>8476</v>
      </c>
      <c r="U35" s="23"/>
      <c r="W35" s="34">
        <f t="shared" si="15"/>
        <v>83678.399999999994</v>
      </c>
      <c r="X35" s="35" t="s">
        <v>28</v>
      </c>
      <c r="Y35" s="27">
        <f t="shared" si="16"/>
        <v>92695.2</v>
      </c>
      <c r="Z35" s="35" t="s">
        <v>28</v>
      </c>
      <c r="AA35" s="37">
        <f t="shared" si="17"/>
        <v>101712</v>
      </c>
      <c r="AB35" s="23"/>
    </row>
    <row r="36" spans="1:28" x14ac:dyDescent="0.25">
      <c r="A36" s="28" t="s">
        <v>101</v>
      </c>
      <c r="B36" s="39">
        <v>30.24</v>
      </c>
      <c r="C36" s="40"/>
      <c r="D36" s="41">
        <v>33.494999999999997</v>
      </c>
      <c r="E36" s="40"/>
      <c r="F36" s="41">
        <v>36.75</v>
      </c>
      <c r="G36" s="23"/>
      <c r="I36" s="34">
        <f t="shared" si="24"/>
        <v>2419.1999999999998</v>
      </c>
      <c r="J36" s="3" t="s">
        <v>28</v>
      </c>
      <c r="K36" s="27">
        <f t="shared" si="25"/>
        <v>2679.6</v>
      </c>
      <c r="L36" s="35" t="s">
        <v>28</v>
      </c>
      <c r="M36" s="27">
        <f t="shared" si="26"/>
        <v>2940</v>
      </c>
      <c r="N36" s="23"/>
      <c r="O36" s="27"/>
      <c r="P36" s="34">
        <f t="shared" si="27"/>
        <v>5241.5999999999995</v>
      </c>
      <c r="Q36" s="35" t="s">
        <v>28</v>
      </c>
      <c r="R36" s="27">
        <f t="shared" si="28"/>
        <v>5805.7999999999993</v>
      </c>
      <c r="S36" s="35" t="s">
        <v>28</v>
      </c>
      <c r="T36" s="27">
        <f t="shared" si="29"/>
        <v>6370</v>
      </c>
      <c r="U36" s="23"/>
      <c r="W36" s="34">
        <f t="shared" si="15"/>
        <v>62899.199999999997</v>
      </c>
      <c r="X36" s="35" t="s">
        <v>28</v>
      </c>
      <c r="Y36" s="27">
        <f t="shared" si="16"/>
        <v>69669.599999999991</v>
      </c>
      <c r="Z36" s="35" t="s">
        <v>28</v>
      </c>
      <c r="AA36" s="37">
        <f t="shared" si="17"/>
        <v>76440</v>
      </c>
      <c r="AB36" s="23"/>
    </row>
    <row r="37" spans="1:28" x14ac:dyDescent="0.25">
      <c r="A37" s="28" t="s">
        <v>102</v>
      </c>
      <c r="B37" s="39">
        <v>35.659999999999997</v>
      </c>
      <c r="C37" s="40"/>
      <c r="D37" s="41">
        <v>39.5</v>
      </c>
      <c r="E37" s="40"/>
      <c r="F37" s="41">
        <v>43.34</v>
      </c>
      <c r="G37" s="23"/>
      <c r="I37" s="34">
        <f t="shared" si="24"/>
        <v>2852.7999999999997</v>
      </c>
      <c r="J37" s="3" t="s">
        <v>28</v>
      </c>
      <c r="K37" s="27">
        <f t="shared" si="25"/>
        <v>3160</v>
      </c>
      <c r="L37" s="35" t="s">
        <v>28</v>
      </c>
      <c r="M37" s="27">
        <f t="shared" si="26"/>
        <v>3467.2000000000003</v>
      </c>
      <c r="N37" s="23"/>
      <c r="O37" s="27"/>
      <c r="P37" s="34">
        <f t="shared" si="27"/>
        <v>6181.0666666666657</v>
      </c>
      <c r="Q37" s="35" t="s">
        <v>28</v>
      </c>
      <c r="R37" s="27">
        <f t="shared" si="28"/>
        <v>6846.666666666667</v>
      </c>
      <c r="S37" s="35" t="s">
        <v>28</v>
      </c>
      <c r="T37" s="27">
        <f t="shared" si="29"/>
        <v>7512.2666666666673</v>
      </c>
      <c r="U37" s="23"/>
      <c r="W37" s="34">
        <f t="shared" si="15"/>
        <v>74172.799999999988</v>
      </c>
      <c r="X37" s="35" t="s">
        <v>28</v>
      </c>
      <c r="Y37" s="27">
        <f t="shared" si="16"/>
        <v>82160</v>
      </c>
      <c r="Z37" s="35" t="s">
        <v>28</v>
      </c>
      <c r="AA37" s="37">
        <f t="shared" si="17"/>
        <v>90147.200000000012</v>
      </c>
      <c r="AB37" s="23"/>
    </row>
    <row r="38" spans="1:28" ht="14.1" customHeight="1" x14ac:dyDescent="0.25">
      <c r="A38" s="43"/>
      <c r="B38" s="44"/>
      <c r="C38" s="45"/>
      <c r="D38" s="45"/>
      <c r="E38" s="46"/>
      <c r="F38" s="45"/>
      <c r="G38" s="23"/>
      <c r="I38" s="47"/>
      <c r="J38" s="46"/>
      <c r="K38" s="48"/>
      <c r="L38" s="49"/>
      <c r="M38" s="48"/>
      <c r="N38" s="23"/>
      <c r="O38" s="27"/>
      <c r="P38" s="47"/>
      <c r="Q38" s="49"/>
      <c r="R38" s="48"/>
      <c r="S38" s="49"/>
      <c r="T38" s="48"/>
      <c r="U38" s="23"/>
      <c r="W38" s="47"/>
      <c r="X38" s="49"/>
      <c r="Y38" s="48"/>
      <c r="Z38" s="49"/>
      <c r="AA38" s="48"/>
      <c r="AB38" s="23"/>
    </row>
    <row r="39" spans="1:28" ht="14.1" customHeight="1" x14ac:dyDescent="0.25">
      <c r="A39" s="144" t="s">
        <v>196</v>
      </c>
      <c r="B39" s="39"/>
      <c r="C39" s="40"/>
      <c r="D39" s="41"/>
      <c r="E39" s="40"/>
      <c r="F39" s="145"/>
      <c r="G39" s="23"/>
      <c r="I39" s="47"/>
      <c r="J39" s="46"/>
      <c r="K39" s="48"/>
      <c r="L39" s="49"/>
      <c r="M39" s="48"/>
      <c r="N39" s="23"/>
      <c r="O39" s="27"/>
      <c r="P39" s="47"/>
      <c r="Q39" s="49"/>
      <c r="R39" s="48"/>
      <c r="S39" s="49"/>
      <c r="T39" s="48"/>
      <c r="U39" s="23"/>
      <c r="W39" s="47"/>
      <c r="X39" s="49"/>
      <c r="Y39" s="48"/>
      <c r="Z39" s="49"/>
      <c r="AA39" s="48"/>
      <c r="AB39" s="23"/>
    </row>
    <row r="40" spans="1:28" ht="14.1" customHeight="1" x14ac:dyDescent="0.25">
      <c r="A40" s="114" t="s">
        <v>91</v>
      </c>
      <c r="B40" s="39">
        <v>16.059999999999999</v>
      </c>
      <c r="C40" s="40" t="s">
        <v>28</v>
      </c>
      <c r="D40" s="41">
        <v>17.79</v>
      </c>
      <c r="E40" s="40" t="s">
        <v>28</v>
      </c>
      <c r="F40" s="145">
        <v>19.510000000000002</v>
      </c>
      <c r="G40" s="23"/>
      <c r="I40" s="34">
        <f t="shared" ref="I40:I62" si="30">B40*80</f>
        <v>1284.8</v>
      </c>
      <c r="J40" s="35" t="s">
        <v>28</v>
      </c>
      <c r="K40" s="27">
        <f t="shared" ref="K40:K62" si="31">D40*80</f>
        <v>1423.1999999999998</v>
      </c>
      <c r="L40" s="35" t="s">
        <v>28</v>
      </c>
      <c r="M40" s="27">
        <f t="shared" ref="M40:M62" si="32">F40*80</f>
        <v>1560.8000000000002</v>
      </c>
      <c r="N40" s="23"/>
      <c r="P40" s="34">
        <f t="shared" ref="P40:P62" si="33">(I40*26)/12</f>
        <v>2783.7333333333331</v>
      </c>
      <c r="Q40" s="35" t="s">
        <v>28</v>
      </c>
      <c r="R40" s="27">
        <f t="shared" ref="R40:R62" si="34">(K40*26)/12</f>
        <v>3083.6</v>
      </c>
      <c r="S40" s="35" t="s">
        <v>28</v>
      </c>
      <c r="T40" s="27">
        <f t="shared" ref="T40:T62" si="35">(M40*26)/12</f>
        <v>3381.7333333333336</v>
      </c>
      <c r="U40" s="23"/>
      <c r="W40" s="34">
        <f t="shared" ref="W40:W62" si="36">I40*26</f>
        <v>33404.799999999996</v>
      </c>
      <c r="X40" s="35" t="s">
        <v>28</v>
      </c>
      <c r="Y40" s="27">
        <f t="shared" ref="Y40:Y62" si="37">K40*26</f>
        <v>37003.199999999997</v>
      </c>
      <c r="Z40" s="35" t="s">
        <v>28</v>
      </c>
      <c r="AA40" s="37">
        <f t="shared" ref="AA40:AA62" si="38">M40*26</f>
        <v>40580.800000000003</v>
      </c>
      <c r="AB40" s="23"/>
    </row>
    <row r="41" spans="1:28" ht="14.1" customHeight="1" x14ac:dyDescent="0.25">
      <c r="A41" s="28" t="s">
        <v>92</v>
      </c>
      <c r="B41" s="39">
        <v>23.81</v>
      </c>
      <c r="C41" s="30" t="s">
        <v>28</v>
      </c>
      <c r="D41" s="41">
        <v>26.38</v>
      </c>
      <c r="E41" s="30" t="s">
        <v>28</v>
      </c>
      <c r="F41" s="145">
        <v>28.94</v>
      </c>
      <c r="G41" s="23"/>
      <c r="I41" s="34">
        <f t="shared" si="30"/>
        <v>1904.8</v>
      </c>
      <c r="J41" s="3" t="s">
        <v>28</v>
      </c>
      <c r="K41" s="27">
        <f t="shared" si="31"/>
        <v>2110.4</v>
      </c>
      <c r="L41" s="35" t="s">
        <v>28</v>
      </c>
      <c r="M41" s="27">
        <f t="shared" si="32"/>
        <v>2315.2000000000003</v>
      </c>
      <c r="N41" s="23"/>
      <c r="O41" s="27"/>
      <c r="P41" s="34">
        <f t="shared" si="33"/>
        <v>4127.0666666666666</v>
      </c>
      <c r="Q41" s="35" t="s">
        <v>28</v>
      </c>
      <c r="R41" s="27">
        <f t="shared" si="34"/>
        <v>4572.5333333333338</v>
      </c>
      <c r="S41" s="35" t="s">
        <v>28</v>
      </c>
      <c r="T41" s="27">
        <f t="shared" si="35"/>
        <v>5016.2666666666673</v>
      </c>
      <c r="U41" s="23"/>
      <c r="W41" s="34">
        <f t="shared" si="36"/>
        <v>49524.799999999996</v>
      </c>
      <c r="X41" s="35" t="s">
        <v>28</v>
      </c>
      <c r="Y41" s="27">
        <f t="shared" si="37"/>
        <v>54870.400000000001</v>
      </c>
      <c r="Z41" s="35" t="s">
        <v>28</v>
      </c>
      <c r="AA41" s="37">
        <f t="shared" si="38"/>
        <v>60195.200000000004</v>
      </c>
      <c r="AB41" s="23"/>
    </row>
    <row r="42" spans="1:28" ht="14.1" customHeight="1" x14ac:dyDescent="0.25">
      <c r="A42" s="28" t="s">
        <v>93</v>
      </c>
      <c r="B42" s="39">
        <v>27.57</v>
      </c>
      <c r="C42" s="40" t="s">
        <v>28</v>
      </c>
      <c r="D42" s="41">
        <v>30.54</v>
      </c>
      <c r="E42" s="40" t="s">
        <v>28</v>
      </c>
      <c r="F42" s="145">
        <v>33.51</v>
      </c>
      <c r="G42" s="23"/>
      <c r="I42" s="34">
        <f t="shared" si="30"/>
        <v>2205.6</v>
      </c>
      <c r="J42" s="3" t="s">
        <v>28</v>
      </c>
      <c r="K42" s="27">
        <f t="shared" si="31"/>
        <v>2443.1999999999998</v>
      </c>
      <c r="L42" s="35" t="s">
        <v>28</v>
      </c>
      <c r="M42" s="27">
        <f t="shared" si="32"/>
        <v>2680.7999999999997</v>
      </c>
      <c r="N42" s="23"/>
      <c r="O42" s="27"/>
      <c r="P42" s="34">
        <f t="shared" si="33"/>
        <v>4778.8</v>
      </c>
      <c r="Q42" s="35" t="s">
        <v>28</v>
      </c>
      <c r="R42" s="27">
        <f t="shared" si="34"/>
        <v>5293.5999999999995</v>
      </c>
      <c r="S42" s="35" t="s">
        <v>28</v>
      </c>
      <c r="T42" s="27">
        <f t="shared" si="35"/>
        <v>5808.3999999999987</v>
      </c>
      <c r="U42" s="23"/>
      <c r="W42" s="34">
        <f t="shared" si="36"/>
        <v>57345.599999999999</v>
      </c>
      <c r="X42" s="35" t="s">
        <v>28</v>
      </c>
      <c r="Y42" s="27">
        <f t="shared" si="37"/>
        <v>63523.199999999997</v>
      </c>
      <c r="Z42" s="35" t="s">
        <v>28</v>
      </c>
      <c r="AA42" s="37">
        <f t="shared" si="38"/>
        <v>69700.799999999988</v>
      </c>
      <c r="AB42" s="23"/>
    </row>
    <row r="43" spans="1:28" ht="14.1" customHeight="1" x14ac:dyDescent="0.25">
      <c r="A43" s="28" t="s">
        <v>70</v>
      </c>
      <c r="B43" s="39">
        <v>15.35</v>
      </c>
      <c r="C43" s="40" t="s">
        <v>28</v>
      </c>
      <c r="D43" s="41">
        <v>17.010000000000002</v>
      </c>
      <c r="E43" s="40" t="s">
        <v>28</v>
      </c>
      <c r="F43" s="145">
        <v>18.66</v>
      </c>
      <c r="G43" s="23"/>
      <c r="I43" s="34">
        <f t="shared" si="30"/>
        <v>1228</v>
      </c>
      <c r="J43" s="3" t="s">
        <v>28</v>
      </c>
      <c r="K43" s="27">
        <f t="shared" si="31"/>
        <v>1360.8000000000002</v>
      </c>
      <c r="L43" s="35" t="s">
        <v>28</v>
      </c>
      <c r="M43" s="27">
        <f t="shared" si="32"/>
        <v>1492.8</v>
      </c>
      <c r="N43" s="23"/>
      <c r="O43" s="27"/>
      <c r="P43" s="34">
        <f t="shared" si="33"/>
        <v>2660.6666666666665</v>
      </c>
      <c r="Q43" s="35" t="s">
        <v>28</v>
      </c>
      <c r="R43" s="27">
        <f t="shared" si="34"/>
        <v>2948.4</v>
      </c>
      <c r="S43" s="35" t="s">
        <v>28</v>
      </c>
      <c r="T43" s="27">
        <f t="shared" si="35"/>
        <v>3234.3999999999996</v>
      </c>
      <c r="U43" s="23"/>
      <c r="W43" s="34">
        <f t="shared" si="36"/>
        <v>31928</v>
      </c>
      <c r="X43" s="35" t="s">
        <v>28</v>
      </c>
      <c r="Y43" s="27">
        <f t="shared" si="37"/>
        <v>35380.800000000003</v>
      </c>
      <c r="Z43" s="35" t="s">
        <v>28</v>
      </c>
      <c r="AA43" s="37">
        <f t="shared" si="38"/>
        <v>38812.799999999996</v>
      </c>
      <c r="AB43" s="23"/>
    </row>
    <row r="44" spans="1:28" ht="14.1" customHeight="1" x14ac:dyDescent="0.25">
      <c r="A44" s="28" t="s">
        <v>71</v>
      </c>
      <c r="B44" s="39">
        <v>17.03</v>
      </c>
      <c r="C44" s="40" t="s">
        <v>28</v>
      </c>
      <c r="D44" s="41">
        <v>17.87</v>
      </c>
      <c r="E44" s="40" t="s">
        <v>28</v>
      </c>
      <c r="F44" s="145">
        <v>20.7</v>
      </c>
      <c r="G44" s="23"/>
      <c r="I44" s="34">
        <f t="shared" si="30"/>
        <v>1362.4</v>
      </c>
      <c r="J44" s="3" t="s">
        <v>28</v>
      </c>
      <c r="K44" s="27">
        <f t="shared" si="31"/>
        <v>1429.6000000000001</v>
      </c>
      <c r="L44" s="35" t="s">
        <v>28</v>
      </c>
      <c r="M44" s="27">
        <f t="shared" si="32"/>
        <v>1656</v>
      </c>
      <c r="N44" s="23"/>
      <c r="O44" s="27"/>
      <c r="P44" s="34">
        <f t="shared" si="33"/>
        <v>2951.8666666666668</v>
      </c>
      <c r="Q44" s="35" t="s">
        <v>28</v>
      </c>
      <c r="R44" s="27">
        <f t="shared" si="34"/>
        <v>3097.4666666666672</v>
      </c>
      <c r="S44" s="35" t="s">
        <v>28</v>
      </c>
      <c r="T44" s="27">
        <f t="shared" si="35"/>
        <v>3588</v>
      </c>
      <c r="U44" s="23"/>
      <c r="W44" s="34">
        <f t="shared" si="36"/>
        <v>35422.400000000001</v>
      </c>
      <c r="X44" s="35" t="s">
        <v>28</v>
      </c>
      <c r="Y44" s="27">
        <f t="shared" si="37"/>
        <v>37169.600000000006</v>
      </c>
      <c r="Z44" s="35" t="s">
        <v>28</v>
      </c>
      <c r="AA44" s="37">
        <f t="shared" si="38"/>
        <v>43056</v>
      </c>
      <c r="AB44" s="23"/>
    </row>
    <row r="45" spans="1:28" ht="14.1" customHeight="1" x14ac:dyDescent="0.25">
      <c r="A45" s="28" t="s">
        <v>9</v>
      </c>
      <c r="B45" s="39">
        <v>21.79</v>
      </c>
      <c r="C45" s="40" t="s">
        <v>28</v>
      </c>
      <c r="D45" s="41">
        <v>24.2</v>
      </c>
      <c r="E45" s="40" t="s">
        <v>28</v>
      </c>
      <c r="F45" s="145">
        <v>26.6</v>
      </c>
      <c r="G45" s="23"/>
      <c r="I45" s="34">
        <f t="shared" si="30"/>
        <v>1743.1999999999998</v>
      </c>
      <c r="J45" s="3" t="s">
        <v>28</v>
      </c>
      <c r="K45" s="27">
        <f t="shared" si="31"/>
        <v>1936</v>
      </c>
      <c r="L45" s="35" t="s">
        <v>28</v>
      </c>
      <c r="M45" s="27">
        <f t="shared" si="32"/>
        <v>2128</v>
      </c>
      <c r="N45" s="23"/>
      <c r="O45" s="27"/>
      <c r="P45" s="34">
        <f t="shared" si="33"/>
        <v>3776.9333333333329</v>
      </c>
      <c r="Q45" s="35" t="s">
        <v>28</v>
      </c>
      <c r="R45" s="27">
        <f t="shared" si="34"/>
        <v>4194.666666666667</v>
      </c>
      <c r="S45" s="35" t="s">
        <v>28</v>
      </c>
      <c r="T45" s="27">
        <f t="shared" si="35"/>
        <v>4610.666666666667</v>
      </c>
      <c r="U45" s="23"/>
      <c r="W45" s="34">
        <f t="shared" si="36"/>
        <v>45323.199999999997</v>
      </c>
      <c r="X45" s="35" t="s">
        <v>28</v>
      </c>
      <c r="Y45" s="27">
        <f t="shared" si="37"/>
        <v>50336</v>
      </c>
      <c r="Z45" s="35" t="s">
        <v>28</v>
      </c>
      <c r="AA45" s="37">
        <f t="shared" si="38"/>
        <v>55328</v>
      </c>
      <c r="AB45" s="23"/>
    </row>
    <row r="46" spans="1:28" ht="14.1" customHeight="1" x14ac:dyDescent="0.25">
      <c r="A46" s="28" t="s">
        <v>11</v>
      </c>
      <c r="B46" s="39">
        <v>29.14</v>
      </c>
      <c r="C46" s="40" t="s">
        <v>28</v>
      </c>
      <c r="D46" s="41">
        <v>32.28</v>
      </c>
      <c r="E46" s="40" t="s">
        <v>28</v>
      </c>
      <c r="F46" s="145">
        <v>35.409999999999997</v>
      </c>
      <c r="G46" s="23"/>
      <c r="I46" s="34">
        <f t="shared" si="30"/>
        <v>2331.1999999999998</v>
      </c>
      <c r="J46" s="3" t="s">
        <v>28</v>
      </c>
      <c r="K46" s="27">
        <f t="shared" si="31"/>
        <v>2582.4</v>
      </c>
      <c r="L46" s="35" t="s">
        <v>28</v>
      </c>
      <c r="M46" s="27">
        <f t="shared" si="32"/>
        <v>2832.7999999999997</v>
      </c>
      <c r="N46" s="23"/>
      <c r="O46" s="27"/>
      <c r="P46" s="34">
        <f t="shared" si="33"/>
        <v>5050.9333333333334</v>
      </c>
      <c r="Q46" s="35" t="s">
        <v>28</v>
      </c>
      <c r="R46" s="27">
        <f t="shared" si="34"/>
        <v>5595.2000000000007</v>
      </c>
      <c r="S46" s="35" t="s">
        <v>28</v>
      </c>
      <c r="T46" s="27">
        <f t="shared" si="35"/>
        <v>6137.7333333333327</v>
      </c>
      <c r="U46" s="23"/>
      <c r="W46" s="34">
        <f t="shared" si="36"/>
        <v>60611.199999999997</v>
      </c>
      <c r="X46" s="35" t="s">
        <v>28</v>
      </c>
      <c r="Y46" s="27">
        <f t="shared" si="37"/>
        <v>67142.400000000009</v>
      </c>
      <c r="Z46" s="35" t="s">
        <v>28</v>
      </c>
      <c r="AA46" s="37">
        <f t="shared" si="38"/>
        <v>73652.799999999988</v>
      </c>
      <c r="AB46" s="23"/>
    </row>
    <row r="47" spans="1:28" ht="14.1" customHeight="1" x14ac:dyDescent="0.25">
      <c r="A47" s="28" t="s">
        <v>94</v>
      </c>
      <c r="B47" s="39">
        <v>31.27</v>
      </c>
      <c r="C47" s="40" t="s">
        <v>28</v>
      </c>
      <c r="D47" s="41">
        <v>34.64</v>
      </c>
      <c r="E47" s="40" t="s">
        <v>28</v>
      </c>
      <c r="F47" s="145">
        <v>38.01</v>
      </c>
      <c r="G47" s="23"/>
      <c r="I47" s="34">
        <f t="shared" si="30"/>
        <v>2501.6</v>
      </c>
      <c r="J47" s="3" t="s">
        <v>28</v>
      </c>
      <c r="K47" s="27">
        <f t="shared" si="31"/>
        <v>2771.2</v>
      </c>
      <c r="L47" s="35" t="s">
        <v>28</v>
      </c>
      <c r="M47" s="27">
        <f t="shared" si="32"/>
        <v>3040.7999999999997</v>
      </c>
      <c r="N47" s="23"/>
      <c r="O47" s="27"/>
      <c r="P47" s="34">
        <f t="shared" si="33"/>
        <v>5420.1333333333332</v>
      </c>
      <c r="Q47" s="35" t="s">
        <v>28</v>
      </c>
      <c r="R47" s="27">
        <f t="shared" si="34"/>
        <v>6004.2666666666664</v>
      </c>
      <c r="S47" s="35" t="s">
        <v>28</v>
      </c>
      <c r="T47" s="27">
        <f t="shared" si="35"/>
        <v>6588.3999999999987</v>
      </c>
      <c r="U47" s="23"/>
      <c r="W47" s="34">
        <f t="shared" si="36"/>
        <v>65041.599999999999</v>
      </c>
      <c r="X47" s="35" t="s">
        <v>28</v>
      </c>
      <c r="Y47" s="27">
        <f t="shared" si="37"/>
        <v>72051.199999999997</v>
      </c>
      <c r="Z47" s="35" t="s">
        <v>28</v>
      </c>
      <c r="AA47" s="37">
        <f t="shared" si="38"/>
        <v>79060.799999999988</v>
      </c>
      <c r="AB47" s="23"/>
    </row>
    <row r="48" spans="1:28" ht="14.1" customHeight="1" x14ac:dyDescent="0.25">
      <c r="A48" s="28" t="s">
        <v>12</v>
      </c>
      <c r="B48" s="39">
        <v>34.950000000000003</v>
      </c>
      <c r="C48" s="40" t="s">
        <v>28</v>
      </c>
      <c r="D48" s="41">
        <v>38.72</v>
      </c>
      <c r="E48" s="40" t="s">
        <v>28</v>
      </c>
      <c r="F48" s="145">
        <v>42.48</v>
      </c>
      <c r="G48" s="23"/>
      <c r="I48" s="34">
        <f t="shared" si="30"/>
        <v>2796</v>
      </c>
      <c r="J48" s="3" t="s">
        <v>28</v>
      </c>
      <c r="K48" s="27">
        <f t="shared" si="31"/>
        <v>3097.6</v>
      </c>
      <c r="L48" s="35" t="s">
        <v>28</v>
      </c>
      <c r="M48" s="27">
        <f t="shared" si="32"/>
        <v>3398.3999999999996</v>
      </c>
      <c r="N48" s="23"/>
      <c r="O48" s="27"/>
      <c r="P48" s="34">
        <f t="shared" si="33"/>
        <v>6058</v>
      </c>
      <c r="Q48" s="35" t="s">
        <v>28</v>
      </c>
      <c r="R48" s="27">
        <f t="shared" si="34"/>
        <v>6711.4666666666662</v>
      </c>
      <c r="S48" s="35" t="s">
        <v>28</v>
      </c>
      <c r="T48" s="27">
        <f t="shared" si="35"/>
        <v>7363.2</v>
      </c>
      <c r="U48" s="23"/>
      <c r="W48" s="34">
        <f t="shared" si="36"/>
        <v>72696</v>
      </c>
      <c r="X48" s="35" t="s">
        <v>28</v>
      </c>
      <c r="Y48" s="27">
        <f t="shared" si="37"/>
        <v>80537.599999999991</v>
      </c>
      <c r="Z48" s="35" t="s">
        <v>28</v>
      </c>
      <c r="AA48" s="37">
        <f t="shared" si="38"/>
        <v>88358.399999999994</v>
      </c>
      <c r="AB48" s="23"/>
    </row>
    <row r="49" spans="1:28" ht="14.1" customHeight="1" x14ac:dyDescent="0.25">
      <c r="A49" s="28" t="s">
        <v>13</v>
      </c>
      <c r="B49" s="39">
        <v>26.39</v>
      </c>
      <c r="C49" s="40" t="s">
        <v>28</v>
      </c>
      <c r="D49" s="41">
        <v>29.23</v>
      </c>
      <c r="E49" s="40" t="s">
        <v>28</v>
      </c>
      <c r="F49" s="145">
        <v>32.07</v>
      </c>
      <c r="G49" s="23"/>
      <c r="I49" s="34">
        <f t="shared" si="30"/>
        <v>2111.1999999999998</v>
      </c>
      <c r="J49" s="3" t="s">
        <v>28</v>
      </c>
      <c r="K49" s="27">
        <f t="shared" si="31"/>
        <v>2338.4</v>
      </c>
      <c r="L49" s="35" t="s">
        <v>28</v>
      </c>
      <c r="M49" s="27">
        <f t="shared" si="32"/>
        <v>2565.6</v>
      </c>
      <c r="N49" s="23"/>
      <c r="O49" s="27"/>
      <c r="P49" s="34">
        <f t="shared" si="33"/>
        <v>4574.2666666666664</v>
      </c>
      <c r="Q49" s="35" t="s">
        <v>28</v>
      </c>
      <c r="R49" s="27">
        <f t="shared" si="34"/>
        <v>5066.5333333333338</v>
      </c>
      <c r="S49" s="35" t="s">
        <v>28</v>
      </c>
      <c r="T49" s="27">
        <f t="shared" si="35"/>
        <v>5558.7999999999993</v>
      </c>
      <c r="U49" s="23"/>
      <c r="W49" s="34">
        <f t="shared" si="36"/>
        <v>54891.199999999997</v>
      </c>
      <c r="X49" s="35" t="s">
        <v>28</v>
      </c>
      <c r="Y49" s="27">
        <f t="shared" si="37"/>
        <v>60798.400000000001</v>
      </c>
      <c r="Z49" s="35" t="s">
        <v>28</v>
      </c>
      <c r="AA49" s="37">
        <f t="shared" si="38"/>
        <v>66705.599999999991</v>
      </c>
      <c r="AB49" s="23"/>
    </row>
    <row r="50" spans="1:28" ht="14.1" customHeight="1" x14ac:dyDescent="0.25">
      <c r="A50" s="28" t="s">
        <v>95</v>
      </c>
      <c r="B50" s="39">
        <v>32.68</v>
      </c>
      <c r="C50" s="40" t="s">
        <v>28</v>
      </c>
      <c r="D50" s="41">
        <v>36.200000000000003</v>
      </c>
      <c r="E50" s="40" t="s">
        <v>28</v>
      </c>
      <c r="F50" s="145">
        <v>39.71</v>
      </c>
      <c r="G50" s="23"/>
      <c r="I50" s="34">
        <f t="shared" si="30"/>
        <v>2614.4</v>
      </c>
      <c r="J50" s="3" t="s">
        <v>28</v>
      </c>
      <c r="K50" s="27">
        <f t="shared" si="31"/>
        <v>2896</v>
      </c>
      <c r="L50" s="35" t="s">
        <v>28</v>
      </c>
      <c r="M50" s="27">
        <f t="shared" si="32"/>
        <v>3176.8</v>
      </c>
      <c r="N50" s="23"/>
      <c r="O50" s="27"/>
      <c r="P50" s="34">
        <f t="shared" si="33"/>
        <v>5664.5333333333338</v>
      </c>
      <c r="Q50" s="35" t="s">
        <v>28</v>
      </c>
      <c r="R50" s="27">
        <f t="shared" si="34"/>
        <v>6274.666666666667</v>
      </c>
      <c r="S50" s="35" t="s">
        <v>28</v>
      </c>
      <c r="T50" s="27">
        <f t="shared" si="35"/>
        <v>6883.0666666666666</v>
      </c>
      <c r="U50" s="23"/>
      <c r="W50" s="34">
        <f t="shared" si="36"/>
        <v>67974.400000000009</v>
      </c>
      <c r="X50" s="35" t="s">
        <v>28</v>
      </c>
      <c r="Y50" s="27">
        <f t="shared" si="37"/>
        <v>75296</v>
      </c>
      <c r="Z50" s="35" t="s">
        <v>28</v>
      </c>
      <c r="AA50" s="37">
        <f t="shared" si="38"/>
        <v>82596.800000000003</v>
      </c>
      <c r="AB50" s="23"/>
    </row>
    <row r="51" spans="1:28" ht="14.1" customHeight="1" x14ac:dyDescent="0.25">
      <c r="A51" s="28" t="s">
        <v>15</v>
      </c>
      <c r="B51" s="39">
        <v>32.68</v>
      </c>
      <c r="C51" s="40" t="s">
        <v>28</v>
      </c>
      <c r="D51" s="41">
        <v>36.200000000000003</v>
      </c>
      <c r="E51" s="40" t="s">
        <v>28</v>
      </c>
      <c r="F51" s="145">
        <v>39.71</v>
      </c>
      <c r="G51" s="23"/>
      <c r="I51" s="34">
        <f t="shared" si="30"/>
        <v>2614.4</v>
      </c>
      <c r="J51" s="3" t="s">
        <v>28</v>
      </c>
      <c r="K51" s="27">
        <f t="shared" si="31"/>
        <v>2896</v>
      </c>
      <c r="L51" s="35" t="s">
        <v>28</v>
      </c>
      <c r="M51" s="27">
        <f t="shared" si="32"/>
        <v>3176.8</v>
      </c>
      <c r="N51" s="23"/>
      <c r="O51" s="27"/>
      <c r="P51" s="34">
        <f t="shared" si="33"/>
        <v>5664.5333333333338</v>
      </c>
      <c r="Q51" s="35" t="s">
        <v>28</v>
      </c>
      <c r="R51" s="27">
        <f t="shared" si="34"/>
        <v>6274.666666666667</v>
      </c>
      <c r="S51" s="35" t="s">
        <v>28</v>
      </c>
      <c r="T51" s="27">
        <f t="shared" si="35"/>
        <v>6883.0666666666666</v>
      </c>
      <c r="U51" s="23"/>
      <c r="W51" s="34">
        <f t="shared" si="36"/>
        <v>67974.400000000009</v>
      </c>
      <c r="X51" s="35" t="s">
        <v>28</v>
      </c>
      <c r="Y51" s="27">
        <f t="shared" si="37"/>
        <v>75296</v>
      </c>
      <c r="Z51" s="35" t="s">
        <v>28</v>
      </c>
      <c r="AA51" s="37">
        <f t="shared" si="38"/>
        <v>82596.800000000003</v>
      </c>
      <c r="AB51" s="23"/>
    </row>
    <row r="52" spans="1:28" s="138" customFormat="1" ht="14.1" customHeight="1" x14ac:dyDescent="0.25">
      <c r="A52" s="132" t="s">
        <v>96</v>
      </c>
      <c r="B52" s="133">
        <v>34.299999999999997</v>
      </c>
      <c r="C52" s="134" t="s">
        <v>28</v>
      </c>
      <c r="D52" s="135">
        <v>38</v>
      </c>
      <c r="E52" s="134" t="s">
        <v>28</v>
      </c>
      <c r="F52" s="136">
        <v>41.7</v>
      </c>
      <c r="G52" s="137"/>
      <c r="I52" s="139">
        <f t="shared" si="30"/>
        <v>2744</v>
      </c>
      <c r="J52" s="140" t="s">
        <v>28</v>
      </c>
      <c r="K52" s="141">
        <f t="shared" si="31"/>
        <v>3040</v>
      </c>
      <c r="L52" s="142" t="s">
        <v>28</v>
      </c>
      <c r="M52" s="141">
        <f t="shared" si="32"/>
        <v>3336</v>
      </c>
      <c r="N52" s="137"/>
      <c r="O52" s="141"/>
      <c r="P52" s="139">
        <f t="shared" si="33"/>
        <v>5945.333333333333</v>
      </c>
      <c r="Q52" s="142" t="s">
        <v>28</v>
      </c>
      <c r="R52" s="141">
        <f t="shared" si="34"/>
        <v>6586.666666666667</v>
      </c>
      <c r="S52" s="142" t="s">
        <v>28</v>
      </c>
      <c r="T52" s="141">
        <f t="shared" si="35"/>
        <v>7228</v>
      </c>
      <c r="U52" s="137"/>
      <c r="W52" s="139">
        <f t="shared" si="36"/>
        <v>71344</v>
      </c>
      <c r="X52" s="142" t="s">
        <v>28</v>
      </c>
      <c r="Y52" s="141">
        <f t="shared" si="37"/>
        <v>79040</v>
      </c>
      <c r="Z52" s="142" t="s">
        <v>28</v>
      </c>
      <c r="AA52" s="143">
        <f t="shared" si="38"/>
        <v>86736</v>
      </c>
      <c r="AB52" s="137"/>
    </row>
    <row r="53" spans="1:28" ht="14.1" customHeight="1" x14ac:dyDescent="0.25">
      <c r="A53" s="28" t="s">
        <v>17</v>
      </c>
      <c r="B53" s="39">
        <v>27.09</v>
      </c>
      <c r="C53" s="40" t="s">
        <v>28</v>
      </c>
      <c r="D53" s="41">
        <v>30.01</v>
      </c>
      <c r="E53" s="40" t="s">
        <v>28</v>
      </c>
      <c r="F53" s="145">
        <v>32.93</v>
      </c>
      <c r="G53" s="23"/>
      <c r="I53" s="34">
        <f t="shared" si="30"/>
        <v>2167.1999999999998</v>
      </c>
      <c r="J53" s="3" t="s">
        <v>28</v>
      </c>
      <c r="K53" s="27">
        <f t="shared" si="31"/>
        <v>2400.8000000000002</v>
      </c>
      <c r="L53" s="35" t="s">
        <v>28</v>
      </c>
      <c r="M53" s="27">
        <f t="shared" si="32"/>
        <v>2634.4</v>
      </c>
      <c r="N53" s="23"/>
      <c r="O53" s="27"/>
      <c r="P53" s="34">
        <f t="shared" si="33"/>
        <v>4695.5999999999995</v>
      </c>
      <c r="Q53" s="35" t="s">
        <v>28</v>
      </c>
      <c r="R53" s="27">
        <f t="shared" si="34"/>
        <v>5201.7333333333336</v>
      </c>
      <c r="S53" s="35" t="s">
        <v>28</v>
      </c>
      <c r="T53" s="27">
        <f t="shared" si="35"/>
        <v>5707.8666666666677</v>
      </c>
      <c r="U53" s="23"/>
      <c r="W53" s="34">
        <f t="shared" si="36"/>
        <v>56347.199999999997</v>
      </c>
      <c r="X53" s="35" t="s">
        <v>28</v>
      </c>
      <c r="Y53" s="27">
        <f t="shared" si="37"/>
        <v>62420.800000000003</v>
      </c>
      <c r="Z53" s="35" t="s">
        <v>28</v>
      </c>
      <c r="AA53" s="37">
        <f t="shared" si="38"/>
        <v>68494.400000000009</v>
      </c>
      <c r="AB53" s="23"/>
    </row>
    <row r="54" spans="1:28" ht="14.1" customHeight="1" x14ac:dyDescent="0.25">
      <c r="A54" s="28" t="s">
        <v>18</v>
      </c>
      <c r="B54" s="39">
        <v>22.05</v>
      </c>
      <c r="C54" s="40" t="s">
        <v>28</v>
      </c>
      <c r="D54" s="41">
        <v>24.43</v>
      </c>
      <c r="E54" s="40" t="s">
        <v>28</v>
      </c>
      <c r="F54" s="145">
        <v>26.8</v>
      </c>
      <c r="G54" s="23"/>
      <c r="I54" s="34">
        <f t="shared" si="30"/>
        <v>1764</v>
      </c>
      <c r="J54" s="3" t="s">
        <v>28</v>
      </c>
      <c r="K54" s="27">
        <f t="shared" si="31"/>
        <v>1954.4</v>
      </c>
      <c r="L54" s="35" t="s">
        <v>28</v>
      </c>
      <c r="M54" s="27">
        <f t="shared" si="32"/>
        <v>2144</v>
      </c>
      <c r="N54" s="23"/>
      <c r="O54" s="27"/>
      <c r="P54" s="34">
        <f t="shared" si="33"/>
        <v>3822</v>
      </c>
      <c r="Q54" s="35" t="s">
        <v>28</v>
      </c>
      <c r="R54" s="27">
        <f t="shared" si="34"/>
        <v>4234.5333333333338</v>
      </c>
      <c r="S54" s="35" t="s">
        <v>28</v>
      </c>
      <c r="T54" s="27">
        <f t="shared" si="35"/>
        <v>4645.333333333333</v>
      </c>
      <c r="U54" s="23"/>
      <c r="W54" s="34">
        <f t="shared" si="36"/>
        <v>45864</v>
      </c>
      <c r="X54" s="35" t="s">
        <v>28</v>
      </c>
      <c r="Y54" s="27">
        <f t="shared" si="37"/>
        <v>50814.400000000001</v>
      </c>
      <c r="Z54" s="35" t="s">
        <v>28</v>
      </c>
      <c r="AA54" s="37">
        <f t="shared" si="38"/>
        <v>55744</v>
      </c>
      <c r="AB54" s="23"/>
    </row>
    <row r="55" spans="1:28" ht="14.1" customHeight="1" x14ac:dyDescent="0.25">
      <c r="A55" s="28" t="s">
        <v>19</v>
      </c>
      <c r="B55" s="39">
        <v>24.79</v>
      </c>
      <c r="C55" s="40" t="s">
        <v>28</v>
      </c>
      <c r="D55" s="41">
        <v>27.46</v>
      </c>
      <c r="E55" s="40" t="s">
        <v>28</v>
      </c>
      <c r="F55" s="145">
        <v>30.13</v>
      </c>
      <c r="G55" s="23"/>
      <c r="I55" s="34">
        <f t="shared" si="30"/>
        <v>1983.1999999999998</v>
      </c>
      <c r="J55" s="3" t="s">
        <v>28</v>
      </c>
      <c r="K55" s="27">
        <f t="shared" si="31"/>
        <v>2196.8000000000002</v>
      </c>
      <c r="L55" s="35" t="s">
        <v>28</v>
      </c>
      <c r="M55" s="27">
        <f t="shared" si="32"/>
        <v>2410.4</v>
      </c>
      <c r="N55" s="23"/>
      <c r="O55" s="27"/>
      <c r="P55" s="34">
        <f t="shared" si="33"/>
        <v>4296.9333333333334</v>
      </c>
      <c r="Q55" s="35" t="s">
        <v>28</v>
      </c>
      <c r="R55" s="27">
        <f t="shared" si="34"/>
        <v>4759.7333333333336</v>
      </c>
      <c r="S55" s="35" t="s">
        <v>28</v>
      </c>
      <c r="T55" s="27">
        <f t="shared" si="35"/>
        <v>5222.5333333333338</v>
      </c>
      <c r="U55" s="23"/>
      <c r="W55" s="34">
        <f t="shared" si="36"/>
        <v>51563.199999999997</v>
      </c>
      <c r="X55" s="35" t="s">
        <v>28</v>
      </c>
      <c r="Y55" s="27">
        <f t="shared" si="37"/>
        <v>57116.800000000003</v>
      </c>
      <c r="Z55" s="35" t="s">
        <v>28</v>
      </c>
      <c r="AA55" s="37">
        <f t="shared" si="38"/>
        <v>62670.400000000001</v>
      </c>
      <c r="AB55" s="23"/>
    </row>
    <row r="56" spans="1:28" ht="14.1" customHeight="1" x14ac:dyDescent="0.25">
      <c r="A56" s="28" t="s">
        <v>97</v>
      </c>
      <c r="B56" s="39">
        <v>24.79</v>
      </c>
      <c r="C56" s="40" t="s">
        <v>28</v>
      </c>
      <c r="D56" s="41">
        <v>27.46</v>
      </c>
      <c r="E56" s="40" t="s">
        <v>28</v>
      </c>
      <c r="F56" s="145">
        <v>30.13</v>
      </c>
      <c r="G56" s="23"/>
      <c r="I56" s="34">
        <f t="shared" si="30"/>
        <v>1983.1999999999998</v>
      </c>
      <c r="J56" s="3" t="s">
        <v>28</v>
      </c>
      <c r="K56" s="27">
        <f t="shared" si="31"/>
        <v>2196.8000000000002</v>
      </c>
      <c r="L56" s="35" t="s">
        <v>28</v>
      </c>
      <c r="M56" s="27">
        <f t="shared" si="32"/>
        <v>2410.4</v>
      </c>
      <c r="N56" s="23"/>
      <c r="O56" s="27"/>
      <c r="P56" s="34">
        <f t="shared" si="33"/>
        <v>4296.9333333333334</v>
      </c>
      <c r="Q56" s="35" t="s">
        <v>28</v>
      </c>
      <c r="R56" s="27">
        <f t="shared" si="34"/>
        <v>4759.7333333333336</v>
      </c>
      <c r="S56" s="35" t="s">
        <v>28</v>
      </c>
      <c r="T56" s="27">
        <f t="shared" si="35"/>
        <v>5222.5333333333338</v>
      </c>
      <c r="U56" s="23"/>
      <c r="W56" s="34">
        <f t="shared" si="36"/>
        <v>51563.199999999997</v>
      </c>
      <c r="X56" s="35" t="s">
        <v>28</v>
      </c>
      <c r="Y56" s="27">
        <f t="shared" si="37"/>
        <v>57116.800000000003</v>
      </c>
      <c r="Z56" s="35" t="s">
        <v>28</v>
      </c>
      <c r="AA56" s="37">
        <f t="shared" si="38"/>
        <v>62670.400000000001</v>
      </c>
      <c r="AB56" s="23"/>
    </row>
    <row r="57" spans="1:28" ht="14.1" customHeight="1" x14ac:dyDescent="0.25">
      <c r="A57" s="28" t="s">
        <v>21</v>
      </c>
      <c r="B57" s="39">
        <v>36.08</v>
      </c>
      <c r="C57" s="40" t="s">
        <v>28</v>
      </c>
      <c r="D57" s="41">
        <v>39.97</v>
      </c>
      <c r="E57" s="40" t="s">
        <v>28</v>
      </c>
      <c r="F57" s="145">
        <v>43.85</v>
      </c>
      <c r="G57" s="23"/>
      <c r="I57" s="34">
        <f t="shared" si="30"/>
        <v>2886.3999999999996</v>
      </c>
      <c r="J57" s="3" t="s">
        <v>28</v>
      </c>
      <c r="K57" s="27">
        <f t="shared" si="31"/>
        <v>3197.6</v>
      </c>
      <c r="L57" s="35" t="s">
        <v>28</v>
      </c>
      <c r="M57" s="27">
        <f t="shared" si="32"/>
        <v>3508</v>
      </c>
      <c r="N57" s="23"/>
      <c r="O57" s="27"/>
      <c r="P57" s="34">
        <f t="shared" si="33"/>
        <v>6253.8666666666659</v>
      </c>
      <c r="Q57" s="35" t="s">
        <v>28</v>
      </c>
      <c r="R57" s="27">
        <f t="shared" si="34"/>
        <v>6928.1333333333323</v>
      </c>
      <c r="S57" s="35" t="s">
        <v>28</v>
      </c>
      <c r="T57" s="27">
        <f t="shared" si="35"/>
        <v>7600.666666666667</v>
      </c>
      <c r="U57" s="23"/>
      <c r="W57" s="34">
        <f t="shared" si="36"/>
        <v>75046.399999999994</v>
      </c>
      <c r="X57" s="35" t="s">
        <v>28</v>
      </c>
      <c r="Y57" s="27">
        <f t="shared" si="37"/>
        <v>83137.599999999991</v>
      </c>
      <c r="Z57" s="35" t="s">
        <v>28</v>
      </c>
      <c r="AA57" s="37">
        <f t="shared" si="38"/>
        <v>91208</v>
      </c>
      <c r="AB57" s="23"/>
    </row>
    <row r="58" spans="1:28" ht="14.1" customHeight="1" x14ac:dyDescent="0.25">
      <c r="A58" s="28" t="s">
        <v>98</v>
      </c>
      <c r="B58" s="39">
        <v>39.43</v>
      </c>
      <c r="C58" s="40" t="s">
        <v>28</v>
      </c>
      <c r="D58" s="41">
        <v>43.68</v>
      </c>
      <c r="E58" s="40" t="s">
        <v>28</v>
      </c>
      <c r="F58" s="145">
        <v>47.93</v>
      </c>
      <c r="G58" s="23"/>
      <c r="I58" s="34">
        <f t="shared" si="30"/>
        <v>3154.4</v>
      </c>
      <c r="J58" s="3" t="s">
        <v>28</v>
      </c>
      <c r="K58" s="27">
        <f t="shared" si="31"/>
        <v>3494.4</v>
      </c>
      <c r="L58" s="35" t="s">
        <v>28</v>
      </c>
      <c r="M58" s="27">
        <f t="shared" si="32"/>
        <v>3834.4</v>
      </c>
      <c r="N58" s="23"/>
      <c r="O58" s="27"/>
      <c r="P58" s="34">
        <f t="shared" si="33"/>
        <v>6834.5333333333338</v>
      </c>
      <c r="Q58" s="35" t="s">
        <v>28</v>
      </c>
      <c r="R58" s="27">
        <f t="shared" si="34"/>
        <v>7571.2000000000007</v>
      </c>
      <c r="S58" s="35" t="s">
        <v>28</v>
      </c>
      <c r="T58" s="27">
        <f t="shared" si="35"/>
        <v>8307.8666666666668</v>
      </c>
      <c r="U58" s="23"/>
      <c r="W58" s="34">
        <f t="shared" si="36"/>
        <v>82014.400000000009</v>
      </c>
      <c r="X58" s="35" t="s">
        <v>28</v>
      </c>
      <c r="Y58" s="27">
        <f t="shared" si="37"/>
        <v>90854.400000000009</v>
      </c>
      <c r="Z58" s="35" t="s">
        <v>28</v>
      </c>
      <c r="AA58" s="37">
        <f t="shared" si="38"/>
        <v>99694.400000000009</v>
      </c>
      <c r="AB58" s="23"/>
    </row>
    <row r="59" spans="1:28" ht="14.1" customHeight="1" x14ac:dyDescent="0.25">
      <c r="A59" s="28" t="s">
        <v>99</v>
      </c>
      <c r="B59" s="39">
        <v>22.6</v>
      </c>
      <c r="C59" s="40" t="s">
        <v>28</v>
      </c>
      <c r="D59" s="41">
        <v>25.04</v>
      </c>
      <c r="E59" s="40"/>
      <c r="F59" s="145">
        <v>27.47</v>
      </c>
      <c r="G59" s="23"/>
      <c r="I59" s="34">
        <f t="shared" si="30"/>
        <v>1808</v>
      </c>
      <c r="J59" s="3" t="s">
        <v>28</v>
      </c>
      <c r="K59" s="27">
        <f t="shared" si="31"/>
        <v>2003.1999999999998</v>
      </c>
      <c r="L59" s="35" t="s">
        <v>28</v>
      </c>
      <c r="M59" s="27">
        <f t="shared" si="32"/>
        <v>2197.6</v>
      </c>
      <c r="N59" s="23"/>
      <c r="O59" s="27"/>
      <c r="P59" s="34">
        <f t="shared" si="33"/>
        <v>3917.3333333333335</v>
      </c>
      <c r="Q59" s="35" t="s">
        <v>28</v>
      </c>
      <c r="R59" s="27">
        <f t="shared" si="34"/>
        <v>4340.2666666666664</v>
      </c>
      <c r="S59" s="35" t="s">
        <v>28</v>
      </c>
      <c r="T59" s="27">
        <f t="shared" si="35"/>
        <v>4761.4666666666662</v>
      </c>
      <c r="U59" s="23"/>
      <c r="W59" s="34">
        <f t="shared" si="36"/>
        <v>47008</v>
      </c>
      <c r="X59" s="35" t="s">
        <v>28</v>
      </c>
      <c r="Y59" s="27">
        <f t="shared" si="37"/>
        <v>52083.199999999997</v>
      </c>
      <c r="Z59" s="35" t="s">
        <v>28</v>
      </c>
      <c r="AA59" s="37">
        <f t="shared" si="38"/>
        <v>57137.599999999999</v>
      </c>
      <c r="AB59" s="23"/>
    </row>
    <row r="60" spans="1:28" ht="14.1" customHeight="1" x14ac:dyDescent="0.25">
      <c r="A60" s="28" t="s">
        <v>100</v>
      </c>
      <c r="B60" s="39">
        <v>39.43</v>
      </c>
      <c r="C60" s="40" t="s">
        <v>28</v>
      </c>
      <c r="D60" s="41">
        <v>43.68</v>
      </c>
      <c r="E60" s="40"/>
      <c r="F60" s="145">
        <v>47.93</v>
      </c>
      <c r="G60" s="23"/>
      <c r="I60" s="34">
        <f t="shared" si="30"/>
        <v>3154.4</v>
      </c>
      <c r="J60" s="3" t="s">
        <v>28</v>
      </c>
      <c r="K60" s="27">
        <f t="shared" si="31"/>
        <v>3494.4</v>
      </c>
      <c r="L60" s="35" t="s">
        <v>28</v>
      </c>
      <c r="M60" s="27">
        <f t="shared" si="32"/>
        <v>3834.4</v>
      </c>
      <c r="N60" s="23"/>
      <c r="O60" s="27"/>
      <c r="P60" s="34">
        <f t="shared" si="33"/>
        <v>6834.5333333333338</v>
      </c>
      <c r="Q60" s="35" t="s">
        <v>28</v>
      </c>
      <c r="R60" s="27">
        <f t="shared" si="34"/>
        <v>7571.2000000000007</v>
      </c>
      <c r="S60" s="35" t="s">
        <v>28</v>
      </c>
      <c r="T60" s="27">
        <f t="shared" si="35"/>
        <v>8307.8666666666668</v>
      </c>
      <c r="U60" s="23"/>
      <c r="W60" s="34">
        <f t="shared" si="36"/>
        <v>82014.400000000009</v>
      </c>
      <c r="X60" s="35" t="s">
        <v>28</v>
      </c>
      <c r="Y60" s="27">
        <f t="shared" si="37"/>
        <v>90854.400000000009</v>
      </c>
      <c r="Z60" s="35" t="s">
        <v>28</v>
      </c>
      <c r="AA60" s="37">
        <f t="shared" si="38"/>
        <v>99694.400000000009</v>
      </c>
      <c r="AB60" s="23"/>
    </row>
    <row r="61" spans="1:28" ht="14.1" customHeight="1" x14ac:dyDescent="0.25">
      <c r="A61" s="28" t="s">
        <v>101</v>
      </c>
      <c r="B61" s="39">
        <v>29.64</v>
      </c>
      <c r="C61" s="40" t="s">
        <v>28</v>
      </c>
      <c r="D61" s="41">
        <v>32.83</v>
      </c>
      <c r="E61" s="40"/>
      <c r="F61" s="145">
        <v>36.020000000000003</v>
      </c>
      <c r="G61" s="23"/>
      <c r="I61" s="34">
        <f t="shared" si="30"/>
        <v>2371.1999999999998</v>
      </c>
      <c r="J61" s="3" t="s">
        <v>28</v>
      </c>
      <c r="K61" s="27">
        <f t="shared" si="31"/>
        <v>2626.3999999999996</v>
      </c>
      <c r="L61" s="35" t="s">
        <v>28</v>
      </c>
      <c r="M61" s="27">
        <f t="shared" si="32"/>
        <v>2881.6000000000004</v>
      </c>
      <c r="N61" s="23"/>
      <c r="O61" s="27"/>
      <c r="P61" s="34">
        <f t="shared" si="33"/>
        <v>5137.5999999999995</v>
      </c>
      <c r="Q61" s="35" t="s">
        <v>28</v>
      </c>
      <c r="R61" s="27">
        <f t="shared" si="34"/>
        <v>5690.5333333333328</v>
      </c>
      <c r="S61" s="35" t="s">
        <v>28</v>
      </c>
      <c r="T61" s="27">
        <f t="shared" si="35"/>
        <v>6243.4666666666672</v>
      </c>
      <c r="U61" s="23"/>
      <c r="W61" s="34">
        <f t="shared" si="36"/>
        <v>61651.199999999997</v>
      </c>
      <c r="X61" s="35" t="s">
        <v>28</v>
      </c>
      <c r="Y61" s="27">
        <f t="shared" si="37"/>
        <v>68286.399999999994</v>
      </c>
      <c r="Z61" s="35" t="s">
        <v>28</v>
      </c>
      <c r="AA61" s="37">
        <f t="shared" si="38"/>
        <v>74921.600000000006</v>
      </c>
      <c r="AB61" s="23"/>
    </row>
    <row r="62" spans="1:28" ht="14.1" customHeight="1" x14ac:dyDescent="0.25">
      <c r="A62" s="28" t="s">
        <v>102</v>
      </c>
      <c r="B62" s="39">
        <v>35.659999999999997</v>
      </c>
      <c r="C62" s="40" t="s">
        <v>28</v>
      </c>
      <c r="D62" s="41">
        <v>39.5</v>
      </c>
      <c r="E62" s="40"/>
      <c r="F62" s="145">
        <v>43.34</v>
      </c>
      <c r="G62" s="23"/>
      <c r="I62" s="34">
        <f t="shared" si="30"/>
        <v>2852.7999999999997</v>
      </c>
      <c r="J62" s="3" t="s">
        <v>28</v>
      </c>
      <c r="K62" s="27">
        <f t="shared" si="31"/>
        <v>3160</v>
      </c>
      <c r="L62" s="35" t="s">
        <v>28</v>
      </c>
      <c r="M62" s="27">
        <f t="shared" si="32"/>
        <v>3467.2000000000003</v>
      </c>
      <c r="N62" s="23"/>
      <c r="O62" s="27"/>
      <c r="P62" s="34">
        <f t="shared" si="33"/>
        <v>6181.0666666666657</v>
      </c>
      <c r="Q62" s="35" t="s">
        <v>28</v>
      </c>
      <c r="R62" s="27">
        <f t="shared" si="34"/>
        <v>6846.666666666667</v>
      </c>
      <c r="S62" s="35" t="s">
        <v>28</v>
      </c>
      <c r="T62" s="27">
        <f t="shared" si="35"/>
        <v>7512.2666666666673</v>
      </c>
      <c r="U62" s="23"/>
      <c r="W62" s="34">
        <f t="shared" si="36"/>
        <v>74172.799999999988</v>
      </c>
      <c r="X62" s="35" t="s">
        <v>28</v>
      </c>
      <c r="Y62" s="27">
        <f t="shared" si="37"/>
        <v>82160</v>
      </c>
      <c r="Z62" s="35" t="s">
        <v>28</v>
      </c>
      <c r="AA62" s="37">
        <f t="shared" si="38"/>
        <v>90147.200000000012</v>
      </c>
      <c r="AB62" s="23"/>
    </row>
    <row r="63" spans="1:28" ht="14.1" customHeight="1" x14ac:dyDescent="0.25">
      <c r="A63" s="43"/>
      <c r="B63" s="44"/>
      <c r="C63" s="45"/>
      <c r="D63" s="45"/>
      <c r="E63" s="46"/>
      <c r="F63" s="45"/>
      <c r="G63" s="23"/>
      <c r="I63" s="47"/>
      <c r="J63" s="46"/>
      <c r="K63" s="48"/>
      <c r="L63" s="49"/>
      <c r="M63" s="48"/>
      <c r="N63" s="23"/>
      <c r="O63" s="27"/>
      <c r="P63" s="47"/>
      <c r="Q63" s="49"/>
      <c r="R63" s="48"/>
      <c r="S63" s="49"/>
      <c r="T63" s="48"/>
      <c r="U63" s="23"/>
      <c r="W63" s="47"/>
      <c r="X63" s="49"/>
      <c r="Y63" s="48"/>
      <c r="Z63" s="49"/>
      <c r="AA63" s="48"/>
      <c r="AB63" s="23"/>
    </row>
    <row r="64" spans="1:28" x14ac:dyDescent="0.25">
      <c r="A64" s="144" t="s">
        <v>191</v>
      </c>
      <c r="B64" s="39"/>
      <c r="C64" s="40"/>
      <c r="D64" s="41"/>
      <c r="E64" s="40"/>
      <c r="F64" s="41"/>
      <c r="G64" s="23"/>
      <c r="I64" s="34"/>
      <c r="J64" s="27"/>
      <c r="K64" s="27"/>
      <c r="L64" s="27"/>
      <c r="M64" s="27"/>
      <c r="N64" s="23"/>
      <c r="P64" s="34"/>
      <c r="Q64" s="27"/>
      <c r="R64" s="27"/>
      <c r="S64" s="27"/>
      <c r="T64" s="27"/>
      <c r="U64" s="23"/>
      <c r="W64" s="34"/>
      <c r="X64" s="27"/>
      <c r="Y64" s="27"/>
      <c r="Z64" s="27"/>
      <c r="AA64" s="37"/>
      <c r="AB64" s="23"/>
    </row>
    <row r="65" spans="1:28" x14ac:dyDescent="0.25">
      <c r="A65" s="114" t="s">
        <v>32</v>
      </c>
      <c r="B65" s="146">
        <v>14.51</v>
      </c>
      <c r="C65" s="147">
        <v>15.24</v>
      </c>
      <c r="D65" s="147">
        <v>16</v>
      </c>
      <c r="E65" s="147">
        <v>16.8</v>
      </c>
      <c r="F65" s="147">
        <v>17.64</v>
      </c>
      <c r="G65" s="23"/>
      <c r="I65" s="34">
        <f t="shared" ref="I65:I105" si="39">B65*80</f>
        <v>1160.8</v>
      </c>
      <c r="J65" s="27">
        <f t="shared" ref="J65:J105" si="40">C65*80</f>
        <v>1219.2</v>
      </c>
      <c r="K65" s="27">
        <f t="shared" ref="K65:K105" si="41">D65*80</f>
        <v>1280</v>
      </c>
      <c r="L65" s="27">
        <f t="shared" ref="L65:L105" si="42">E65*80</f>
        <v>1344</v>
      </c>
      <c r="M65" s="27">
        <f t="shared" si="20"/>
        <v>1411.2</v>
      </c>
      <c r="N65" s="23"/>
      <c r="P65" s="34">
        <f t="shared" ref="P65:U81" si="43">(I65*26)/12</f>
        <v>2515.0666666666666</v>
      </c>
      <c r="Q65" s="27">
        <f t="shared" si="43"/>
        <v>2641.6</v>
      </c>
      <c r="R65" s="27">
        <f t="shared" si="43"/>
        <v>2773.3333333333335</v>
      </c>
      <c r="S65" s="27">
        <f t="shared" si="43"/>
        <v>2912</v>
      </c>
      <c r="T65" s="27">
        <f t="shared" si="43"/>
        <v>3057.6000000000004</v>
      </c>
      <c r="U65" s="23"/>
      <c r="W65" s="34">
        <f t="shared" si="15"/>
        <v>30180.799999999999</v>
      </c>
      <c r="X65" s="27">
        <f t="shared" si="15"/>
        <v>31699.200000000001</v>
      </c>
      <c r="Y65" s="27">
        <f t="shared" si="15"/>
        <v>33280</v>
      </c>
      <c r="Z65" s="27">
        <f t="shared" si="15"/>
        <v>34944</v>
      </c>
      <c r="AA65" s="37">
        <f t="shared" si="15"/>
        <v>36691.200000000004</v>
      </c>
      <c r="AB65" s="23"/>
    </row>
    <row r="66" spans="1:28" x14ac:dyDescent="0.25">
      <c r="A66" s="114" t="s">
        <v>33</v>
      </c>
      <c r="B66" s="146">
        <v>16.380000000000003</v>
      </c>
      <c r="C66" s="147">
        <v>17.200000000000003</v>
      </c>
      <c r="D66" s="147">
        <v>18.060000000000002</v>
      </c>
      <c r="E66" s="147">
        <v>18.96</v>
      </c>
      <c r="F66" s="147">
        <v>19.900000000000002</v>
      </c>
      <c r="G66" s="23"/>
      <c r="I66" s="34">
        <f t="shared" si="39"/>
        <v>1310.4000000000001</v>
      </c>
      <c r="J66" s="27">
        <f t="shared" si="40"/>
        <v>1376.0000000000002</v>
      </c>
      <c r="K66" s="27">
        <f t="shared" si="41"/>
        <v>1444.8000000000002</v>
      </c>
      <c r="L66" s="27">
        <f t="shared" si="42"/>
        <v>1516.8000000000002</v>
      </c>
      <c r="M66" s="27">
        <f t="shared" si="20"/>
        <v>1592.0000000000002</v>
      </c>
      <c r="N66" s="23"/>
      <c r="P66" s="34">
        <f t="shared" si="43"/>
        <v>2839.2000000000003</v>
      </c>
      <c r="Q66" s="27">
        <f t="shared" si="43"/>
        <v>2981.3333333333339</v>
      </c>
      <c r="R66" s="27">
        <f t="shared" si="43"/>
        <v>3130.4</v>
      </c>
      <c r="S66" s="27">
        <f t="shared" si="43"/>
        <v>3286.4</v>
      </c>
      <c r="T66" s="27">
        <f t="shared" si="43"/>
        <v>3449.3333333333339</v>
      </c>
      <c r="U66" s="23"/>
      <c r="W66" s="34">
        <f t="shared" ref="W66:AB150" si="44">I66*26</f>
        <v>34070.400000000001</v>
      </c>
      <c r="X66" s="27">
        <f t="shared" si="44"/>
        <v>35776.000000000007</v>
      </c>
      <c r="Y66" s="27">
        <f t="shared" si="44"/>
        <v>37564.800000000003</v>
      </c>
      <c r="Z66" s="27">
        <f t="shared" si="44"/>
        <v>39436.800000000003</v>
      </c>
      <c r="AA66" s="37">
        <f t="shared" si="44"/>
        <v>41392.000000000007</v>
      </c>
      <c r="AB66" s="23"/>
    </row>
    <row r="67" spans="1:28" x14ac:dyDescent="0.25">
      <c r="A67" s="114" t="s">
        <v>82</v>
      </c>
      <c r="B67" s="146">
        <v>18.020000000000003</v>
      </c>
      <c r="C67" s="147">
        <v>18.920000000000002</v>
      </c>
      <c r="D67" s="147">
        <v>19.87</v>
      </c>
      <c r="E67" s="147">
        <v>20.860000000000003</v>
      </c>
      <c r="F67" s="147">
        <v>21.9</v>
      </c>
      <c r="G67" s="23"/>
      <c r="I67" s="34">
        <f t="shared" si="39"/>
        <v>1441.6000000000004</v>
      </c>
      <c r="J67" s="27">
        <f t="shared" si="40"/>
        <v>1513.6000000000001</v>
      </c>
      <c r="K67" s="27">
        <f t="shared" si="41"/>
        <v>1589.6000000000001</v>
      </c>
      <c r="L67" s="27">
        <f t="shared" si="42"/>
        <v>1668.8000000000002</v>
      </c>
      <c r="M67" s="27">
        <f t="shared" si="20"/>
        <v>1752</v>
      </c>
      <c r="N67" s="23"/>
      <c r="P67" s="34">
        <f t="shared" si="43"/>
        <v>3123.4666666666672</v>
      </c>
      <c r="Q67" s="27">
        <f t="shared" si="43"/>
        <v>3279.4666666666672</v>
      </c>
      <c r="R67" s="27">
        <f t="shared" si="43"/>
        <v>3444.1333333333337</v>
      </c>
      <c r="S67" s="27">
        <f t="shared" si="43"/>
        <v>3615.7333333333336</v>
      </c>
      <c r="T67" s="27">
        <f t="shared" si="43"/>
        <v>3796</v>
      </c>
      <c r="U67" s="23"/>
      <c r="W67" s="34">
        <f t="shared" si="44"/>
        <v>37481.600000000006</v>
      </c>
      <c r="X67" s="27">
        <f t="shared" si="44"/>
        <v>39353.600000000006</v>
      </c>
      <c r="Y67" s="27">
        <f t="shared" si="44"/>
        <v>41329.600000000006</v>
      </c>
      <c r="Z67" s="27">
        <f t="shared" si="44"/>
        <v>43388.800000000003</v>
      </c>
      <c r="AA67" s="37">
        <f t="shared" si="44"/>
        <v>45552</v>
      </c>
      <c r="AB67" s="23"/>
    </row>
    <row r="68" spans="1:28" x14ac:dyDescent="0.25">
      <c r="A68" s="114" t="s">
        <v>41</v>
      </c>
      <c r="B68" s="146">
        <v>23.01</v>
      </c>
      <c r="C68" s="147">
        <v>24.15</v>
      </c>
      <c r="D68" s="147">
        <v>25.36</v>
      </c>
      <c r="E68" s="147">
        <v>26.63</v>
      </c>
      <c r="F68" s="147">
        <v>27.96</v>
      </c>
      <c r="G68" s="23"/>
      <c r="I68" s="34">
        <f t="shared" si="39"/>
        <v>1840.8000000000002</v>
      </c>
      <c r="J68" s="27">
        <f t="shared" si="40"/>
        <v>1932</v>
      </c>
      <c r="K68" s="27">
        <f t="shared" si="41"/>
        <v>2028.8</v>
      </c>
      <c r="L68" s="27">
        <f t="shared" si="42"/>
        <v>2130.4</v>
      </c>
      <c r="M68" s="27">
        <f t="shared" si="20"/>
        <v>2236.8000000000002</v>
      </c>
      <c r="N68" s="23"/>
      <c r="P68" s="34">
        <f t="shared" si="43"/>
        <v>3988.4</v>
      </c>
      <c r="Q68" s="27">
        <f t="shared" si="43"/>
        <v>4186</v>
      </c>
      <c r="R68" s="27">
        <f t="shared" si="43"/>
        <v>4395.7333333333327</v>
      </c>
      <c r="S68" s="27">
        <f t="shared" si="43"/>
        <v>4615.8666666666668</v>
      </c>
      <c r="T68" s="27">
        <f t="shared" si="43"/>
        <v>4846.4000000000005</v>
      </c>
      <c r="U68" s="23"/>
      <c r="W68" s="34">
        <f t="shared" si="44"/>
        <v>47860.800000000003</v>
      </c>
      <c r="X68" s="27">
        <f t="shared" si="44"/>
        <v>50232</v>
      </c>
      <c r="Y68" s="27">
        <f t="shared" si="44"/>
        <v>52748.799999999996</v>
      </c>
      <c r="Z68" s="27">
        <f t="shared" si="44"/>
        <v>55390.400000000001</v>
      </c>
      <c r="AA68" s="37">
        <f t="shared" si="44"/>
        <v>58156.800000000003</v>
      </c>
      <c r="AB68" s="23"/>
    </row>
    <row r="69" spans="1:28" x14ac:dyDescent="0.25">
      <c r="A69" s="114" t="s">
        <v>36</v>
      </c>
      <c r="B69" s="146">
        <v>21.09</v>
      </c>
      <c r="C69" s="147">
        <v>22.14</v>
      </c>
      <c r="D69" s="147">
        <v>23.25</v>
      </c>
      <c r="E69" s="147">
        <v>24.41</v>
      </c>
      <c r="F69" s="147">
        <v>25.630000000000003</v>
      </c>
      <c r="G69" s="23"/>
      <c r="I69" s="34">
        <f t="shared" si="39"/>
        <v>1687.2</v>
      </c>
      <c r="J69" s="27">
        <f t="shared" si="40"/>
        <v>1771.2</v>
      </c>
      <c r="K69" s="27">
        <f t="shared" si="41"/>
        <v>1860</v>
      </c>
      <c r="L69" s="27">
        <f t="shared" si="42"/>
        <v>1952.8</v>
      </c>
      <c r="M69" s="27">
        <f t="shared" si="20"/>
        <v>2050.4</v>
      </c>
      <c r="N69" s="23"/>
      <c r="P69" s="34">
        <f t="shared" si="43"/>
        <v>3655.6000000000004</v>
      </c>
      <c r="Q69" s="27">
        <f t="shared" si="43"/>
        <v>3837.6000000000004</v>
      </c>
      <c r="R69" s="27">
        <f t="shared" si="43"/>
        <v>4030</v>
      </c>
      <c r="S69" s="27">
        <f t="shared" si="43"/>
        <v>4231.0666666666666</v>
      </c>
      <c r="T69" s="27">
        <f t="shared" si="43"/>
        <v>4442.5333333333338</v>
      </c>
      <c r="U69" s="23"/>
      <c r="W69" s="34">
        <f t="shared" si="44"/>
        <v>43867.200000000004</v>
      </c>
      <c r="X69" s="27">
        <f t="shared" si="44"/>
        <v>46051.200000000004</v>
      </c>
      <c r="Y69" s="27">
        <f t="shared" si="44"/>
        <v>48360</v>
      </c>
      <c r="Z69" s="27">
        <f t="shared" si="44"/>
        <v>50772.799999999996</v>
      </c>
      <c r="AA69" s="37">
        <f t="shared" si="44"/>
        <v>53310.400000000001</v>
      </c>
      <c r="AB69" s="23"/>
    </row>
    <row r="70" spans="1:28" x14ac:dyDescent="0.25">
      <c r="A70" s="114" t="s">
        <v>73</v>
      </c>
      <c r="B70" s="146">
        <v>14.08</v>
      </c>
      <c r="C70" s="147">
        <v>14.79</v>
      </c>
      <c r="D70" s="147">
        <v>15.52</v>
      </c>
      <c r="E70" s="147">
        <v>16.3</v>
      </c>
      <c r="F70" s="147">
        <v>17.12</v>
      </c>
      <c r="G70" s="23"/>
      <c r="I70" s="34">
        <f t="shared" si="39"/>
        <v>1126.4000000000001</v>
      </c>
      <c r="J70" s="27">
        <f t="shared" si="40"/>
        <v>1183.1999999999998</v>
      </c>
      <c r="K70" s="27">
        <f t="shared" si="41"/>
        <v>1241.5999999999999</v>
      </c>
      <c r="L70" s="27">
        <f t="shared" si="42"/>
        <v>1304</v>
      </c>
      <c r="M70" s="27">
        <f t="shared" si="20"/>
        <v>1369.6000000000001</v>
      </c>
      <c r="N70" s="23"/>
      <c r="P70" s="34">
        <f t="shared" si="43"/>
        <v>2440.5333333333333</v>
      </c>
      <c r="Q70" s="27">
        <f t="shared" si="43"/>
        <v>2563.6</v>
      </c>
      <c r="R70" s="27">
        <f t="shared" si="43"/>
        <v>2690.1333333333332</v>
      </c>
      <c r="S70" s="27">
        <f t="shared" si="43"/>
        <v>2825.3333333333335</v>
      </c>
      <c r="T70" s="27">
        <f t="shared" si="43"/>
        <v>2967.4666666666672</v>
      </c>
      <c r="U70" s="23"/>
      <c r="W70" s="34">
        <f t="shared" si="44"/>
        <v>29286.400000000001</v>
      </c>
      <c r="X70" s="27">
        <f t="shared" si="44"/>
        <v>30763.199999999997</v>
      </c>
      <c r="Y70" s="27">
        <f t="shared" si="44"/>
        <v>32281.599999999999</v>
      </c>
      <c r="Z70" s="27">
        <f t="shared" si="44"/>
        <v>33904</v>
      </c>
      <c r="AA70" s="37">
        <f t="shared" si="44"/>
        <v>35609.600000000006</v>
      </c>
      <c r="AB70" s="23"/>
    </row>
    <row r="71" spans="1:28" x14ac:dyDescent="0.25">
      <c r="A71" s="114" t="s">
        <v>74</v>
      </c>
      <c r="B71" s="146">
        <v>15.66</v>
      </c>
      <c r="C71" s="147">
        <v>16.450000000000003</v>
      </c>
      <c r="D71" s="147">
        <v>17.267299999999999</v>
      </c>
      <c r="E71" s="147">
        <v>18.14</v>
      </c>
      <c r="F71" s="147">
        <v>19.040000000000003</v>
      </c>
      <c r="G71" s="23"/>
      <c r="I71" s="34">
        <f t="shared" si="39"/>
        <v>1252.8</v>
      </c>
      <c r="J71" s="27">
        <f t="shared" si="40"/>
        <v>1316.0000000000002</v>
      </c>
      <c r="K71" s="27">
        <f t="shared" si="41"/>
        <v>1381.384</v>
      </c>
      <c r="L71" s="27">
        <f t="shared" si="42"/>
        <v>1451.2</v>
      </c>
      <c r="M71" s="27">
        <f t="shared" si="20"/>
        <v>1523.2000000000003</v>
      </c>
      <c r="N71" s="23"/>
      <c r="P71" s="34">
        <f t="shared" si="43"/>
        <v>2714.4</v>
      </c>
      <c r="Q71" s="27">
        <f t="shared" si="43"/>
        <v>2851.3333333333339</v>
      </c>
      <c r="R71" s="27">
        <f t="shared" si="43"/>
        <v>2992.9986666666664</v>
      </c>
      <c r="S71" s="27">
        <f t="shared" si="43"/>
        <v>3144.2666666666669</v>
      </c>
      <c r="T71" s="27">
        <f t="shared" si="43"/>
        <v>3300.2666666666669</v>
      </c>
      <c r="U71" s="23"/>
      <c r="W71" s="34">
        <f t="shared" si="44"/>
        <v>32572.799999999999</v>
      </c>
      <c r="X71" s="27">
        <f t="shared" si="44"/>
        <v>34216.000000000007</v>
      </c>
      <c r="Y71" s="27">
        <f t="shared" si="44"/>
        <v>35915.983999999997</v>
      </c>
      <c r="Z71" s="27">
        <f t="shared" si="44"/>
        <v>37731.200000000004</v>
      </c>
      <c r="AA71" s="37">
        <f t="shared" si="44"/>
        <v>39603.200000000004</v>
      </c>
      <c r="AB71" s="23"/>
    </row>
    <row r="72" spans="1:28" x14ac:dyDescent="0.25">
      <c r="A72" s="114" t="s">
        <v>35</v>
      </c>
      <c r="B72" s="146">
        <v>17.37</v>
      </c>
      <c r="C72" s="147">
        <v>18.239999999999998</v>
      </c>
      <c r="D72" s="147">
        <v>19.149999999999999</v>
      </c>
      <c r="E72" s="147">
        <v>20.11</v>
      </c>
      <c r="F72" s="147">
        <v>21.11</v>
      </c>
      <c r="G72" s="53">
        <v>25.72</v>
      </c>
      <c r="I72" s="34">
        <f t="shared" si="39"/>
        <v>1389.6000000000001</v>
      </c>
      <c r="J72" s="27">
        <f t="shared" si="40"/>
        <v>1459.1999999999998</v>
      </c>
      <c r="K72" s="27">
        <f t="shared" si="41"/>
        <v>1532</v>
      </c>
      <c r="L72" s="27">
        <f t="shared" si="42"/>
        <v>1608.8</v>
      </c>
      <c r="M72" s="27">
        <f t="shared" si="20"/>
        <v>1688.8</v>
      </c>
      <c r="N72" s="116">
        <f t="shared" si="20"/>
        <v>2057.6</v>
      </c>
      <c r="P72" s="34">
        <f t="shared" si="43"/>
        <v>3010.8000000000006</v>
      </c>
      <c r="Q72" s="27">
        <f t="shared" si="43"/>
        <v>3161.6</v>
      </c>
      <c r="R72" s="27">
        <f t="shared" si="43"/>
        <v>3319.3333333333335</v>
      </c>
      <c r="S72" s="27">
        <f t="shared" si="43"/>
        <v>3485.7333333333331</v>
      </c>
      <c r="T72" s="27">
        <f t="shared" si="43"/>
        <v>3659.0666666666662</v>
      </c>
      <c r="U72" s="116">
        <f t="shared" si="43"/>
        <v>4458.1333333333332</v>
      </c>
      <c r="W72" s="34">
        <f t="shared" si="44"/>
        <v>36129.600000000006</v>
      </c>
      <c r="X72" s="27">
        <f t="shared" si="44"/>
        <v>37939.199999999997</v>
      </c>
      <c r="Y72" s="27">
        <f t="shared" si="44"/>
        <v>39832</v>
      </c>
      <c r="Z72" s="27">
        <f t="shared" si="44"/>
        <v>41828.799999999996</v>
      </c>
      <c r="AA72" s="37">
        <f t="shared" si="44"/>
        <v>43908.799999999996</v>
      </c>
      <c r="AB72" s="55">
        <f t="shared" si="44"/>
        <v>53497.599999999999</v>
      </c>
    </row>
    <row r="73" spans="1:28" x14ac:dyDescent="0.25">
      <c r="A73" s="114" t="s">
        <v>192</v>
      </c>
      <c r="B73" s="146">
        <f>B71</f>
        <v>15.66</v>
      </c>
      <c r="C73" s="147">
        <f>C71</f>
        <v>16.450000000000003</v>
      </c>
      <c r="D73" s="147">
        <f>D71</f>
        <v>17.267299999999999</v>
      </c>
      <c r="E73" s="147">
        <f>E71</f>
        <v>18.14</v>
      </c>
      <c r="F73" s="147">
        <f>F71</f>
        <v>19.040000000000003</v>
      </c>
      <c r="G73" s="53">
        <v>23.34</v>
      </c>
      <c r="I73" s="117">
        <f>I71</f>
        <v>1252.8</v>
      </c>
      <c r="J73" s="118">
        <f>J71</f>
        <v>1316.0000000000002</v>
      </c>
      <c r="K73" s="118">
        <f>K71</f>
        <v>1381.384</v>
      </c>
      <c r="L73" s="118">
        <f>L71</f>
        <v>1451.2</v>
      </c>
      <c r="M73" s="118">
        <f>M71</f>
        <v>1523.2000000000003</v>
      </c>
      <c r="N73" s="116">
        <f>G73*80</f>
        <v>1867.2</v>
      </c>
      <c r="P73" s="117">
        <f>P71</f>
        <v>2714.4</v>
      </c>
      <c r="Q73" s="118">
        <f>Q71</f>
        <v>2851.3333333333339</v>
      </c>
      <c r="R73" s="118">
        <f>R71</f>
        <v>2992.9986666666664</v>
      </c>
      <c r="S73" s="118">
        <f>S71</f>
        <v>3144.2666666666669</v>
      </c>
      <c r="T73" s="118">
        <f>T71</f>
        <v>3300.2666666666669</v>
      </c>
      <c r="U73" s="116">
        <f>(N73*26)/12</f>
        <v>4045.6000000000004</v>
      </c>
      <c r="W73" s="117">
        <f>W71</f>
        <v>32572.799999999999</v>
      </c>
      <c r="X73" s="118">
        <f>X71</f>
        <v>34216.000000000007</v>
      </c>
      <c r="Y73" s="118">
        <f>Y71</f>
        <v>35915.983999999997</v>
      </c>
      <c r="Z73" s="118">
        <f>Z71</f>
        <v>37731.200000000004</v>
      </c>
      <c r="AA73" s="118">
        <f>AA71</f>
        <v>39603.200000000004</v>
      </c>
      <c r="AB73" s="55">
        <f>N73*26</f>
        <v>48547.200000000004</v>
      </c>
    </row>
    <row r="74" spans="1:28" x14ac:dyDescent="0.25">
      <c r="A74" s="114" t="s">
        <v>83</v>
      </c>
      <c r="B74" s="146">
        <v>19.600000000000001</v>
      </c>
      <c r="C74" s="147">
        <v>20.58</v>
      </c>
      <c r="D74" s="147">
        <v>21.61</v>
      </c>
      <c r="E74" s="147">
        <v>22.69</v>
      </c>
      <c r="F74" s="147">
        <v>23.82</v>
      </c>
      <c r="G74" s="23"/>
      <c r="I74" s="34">
        <f t="shared" si="39"/>
        <v>1568</v>
      </c>
      <c r="J74" s="27">
        <f t="shared" si="40"/>
        <v>1646.3999999999999</v>
      </c>
      <c r="K74" s="27">
        <f t="shared" si="41"/>
        <v>1728.8</v>
      </c>
      <c r="L74" s="27">
        <f t="shared" si="42"/>
        <v>1815.2</v>
      </c>
      <c r="M74" s="27">
        <f t="shared" si="20"/>
        <v>1905.6</v>
      </c>
      <c r="N74" s="23"/>
      <c r="P74" s="34">
        <f t="shared" si="43"/>
        <v>3397.3333333333335</v>
      </c>
      <c r="Q74" s="27">
        <f t="shared" si="43"/>
        <v>3567.1999999999994</v>
      </c>
      <c r="R74" s="27">
        <f t="shared" si="43"/>
        <v>3745.7333333333331</v>
      </c>
      <c r="S74" s="27">
        <f t="shared" si="43"/>
        <v>3932.9333333333338</v>
      </c>
      <c r="T74" s="27">
        <f t="shared" si="43"/>
        <v>4128.8</v>
      </c>
      <c r="U74" s="23"/>
      <c r="W74" s="34">
        <f t="shared" si="44"/>
        <v>40768</v>
      </c>
      <c r="X74" s="27">
        <f t="shared" si="44"/>
        <v>42806.399999999994</v>
      </c>
      <c r="Y74" s="27">
        <f t="shared" si="44"/>
        <v>44948.799999999996</v>
      </c>
      <c r="Z74" s="27">
        <f t="shared" si="44"/>
        <v>47195.200000000004</v>
      </c>
      <c r="AA74" s="37">
        <f t="shared" si="44"/>
        <v>49545.599999999999</v>
      </c>
      <c r="AB74" s="23"/>
    </row>
    <row r="75" spans="1:28" x14ac:dyDescent="0.25">
      <c r="A75" s="114" t="s">
        <v>43</v>
      </c>
      <c r="B75" s="146">
        <v>17.489999999999998</v>
      </c>
      <c r="C75" s="147">
        <v>18.37</v>
      </c>
      <c r="D75" s="147">
        <v>19.29</v>
      </c>
      <c r="E75" s="147">
        <v>20.25</v>
      </c>
      <c r="F75" s="147">
        <v>21.26</v>
      </c>
      <c r="G75" s="23"/>
      <c r="I75" s="34">
        <f t="shared" si="39"/>
        <v>1399.1999999999998</v>
      </c>
      <c r="J75" s="27">
        <f t="shared" si="40"/>
        <v>1469.6000000000001</v>
      </c>
      <c r="K75" s="27">
        <f t="shared" si="41"/>
        <v>1543.1999999999998</v>
      </c>
      <c r="L75" s="27">
        <f t="shared" si="42"/>
        <v>1620</v>
      </c>
      <c r="M75" s="27">
        <f t="shared" si="20"/>
        <v>1700.8000000000002</v>
      </c>
      <c r="N75" s="23"/>
      <c r="P75" s="34">
        <f t="shared" si="43"/>
        <v>3031.6</v>
      </c>
      <c r="Q75" s="27">
        <f t="shared" si="43"/>
        <v>3184.1333333333337</v>
      </c>
      <c r="R75" s="27">
        <f t="shared" si="43"/>
        <v>3343.6</v>
      </c>
      <c r="S75" s="27">
        <f t="shared" si="43"/>
        <v>3510</v>
      </c>
      <c r="T75" s="27">
        <f t="shared" si="43"/>
        <v>3685.0666666666671</v>
      </c>
      <c r="U75" s="23"/>
      <c r="W75" s="34">
        <f t="shared" si="44"/>
        <v>36379.199999999997</v>
      </c>
      <c r="X75" s="27">
        <f t="shared" si="44"/>
        <v>38209.600000000006</v>
      </c>
      <c r="Y75" s="27">
        <f t="shared" si="44"/>
        <v>40123.199999999997</v>
      </c>
      <c r="Z75" s="27">
        <f t="shared" si="44"/>
        <v>42120</v>
      </c>
      <c r="AA75" s="37">
        <f t="shared" si="44"/>
        <v>44220.800000000003</v>
      </c>
      <c r="AB75" s="23"/>
    </row>
    <row r="76" spans="1:28" x14ac:dyDescent="0.25">
      <c r="A76" s="114" t="s">
        <v>45</v>
      </c>
      <c r="B76" s="146">
        <v>18.060000000000002</v>
      </c>
      <c r="C76" s="147">
        <v>18.96</v>
      </c>
      <c r="D76" s="147">
        <v>19.900000000000002</v>
      </c>
      <c r="E76" s="147">
        <v>20.900000000000002</v>
      </c>
      <c r="F76" s="147">
        <v>21.94</v>
      </c>
      <c r="G76" s="23"/>
      <c r="I76" s="34">
        <f t="shared" si="39"/>
        <v>1444.8000000000002</v>
      </c>
      <c r="J76" s="27">
        <f t="shared" si="40"/>
        <v>1516.8000000000002</v>
      </c>
      <c r="K76" s="27">
        <f t="shared" si="41"/>
        <v>1592.0000000000002</v>
      </c>
      <c r="L76" s="27">
        <f t="shared" si="42"/>
        <v>1672.0000000000002</v>
      </c>
      <c r="M76" s="27">
        <f t="shared" si="20"/>
        <v>1755.2</v>
      </c>
      <c r="N76" s="23"/>
      <c r="P76" s="34">
        <f t="shared" si="43"/>
        <v>3130.4</v>
      </c>
      <c r="Q76" s="27">
        <f t="shared" si="43"/>
        <v>3286.4</v>
      </c>
      <c r="R76" s="27">
        <f t="shared" si="43"/>
        <v>3449.3333333333339</v>
      </c>
      <c r="S76" s="27">
        <f t="shared" si="43"/>
        <v>3622.6666666666674</v>
      </c>
      <c r="T76" s="27">
        <f t="shared" si="43"/>
        <v>3802.9333333333338</v>
      </c>
      <c r="U76" s="23"/>
      <c r="W76" s="34">
        <f t="shared" si="44"/>
        <v>37564.800000000003</v>
      </c>
      <c r="X76" s="27">
        <f t="shared" si="44"/>
        <v>39436.800000000003</v>
      </c>
      <c r="Y76" s="27">
        <f t="shared" si="44"/>
        <v>41392.000000000007</v>
      </c>
      <c r="Z76" s="27">
        <f t="shared" si="44"/>
        <v>43472.000000000007</v>
      </c>
      <c r="AA76" s="37">
        <f t="shared" si="44"/>
        <v>45635.200000000004</v>
      </c>
      <c r="AB76" s="23"/>
    </row>
    <row r="77" spans="1:28" x14ac:dyDescent="0.25">
      <c r="A77" s="114" t="s">
        <v>77</v>
      </c>
      <c r="B77" s="146">
        <v>23.17</v>
      </c>
      <c r="C77" s="147">
        <v>24.330000000000002</v>
      </c>
      <c r="D77" s="147">
        <v>25.55</v>
      </c>
      <c r="E77" s="147">
        <v>26.830000000000002</v>
      </c>
      <c r="F77" s="147">
        <v>28.16</v>
      </c>
      <c r="G77" s="23"/>
      <c r="I77" s="34">
        <f t="shared" si="39"/>
        <v>1853.6000000000001</v>
      </c>
      <c r="J77" s="27">
        <f t="shared" si="40"/>
        <v>1946.4</v>
      </c>
      <c r="K77" s="27">
        <f t="shared" si="41"/>
        <v>2044</v>
      </c>
      <c r="L77" s="27">
        <f t="shared" si="42"/>
        <v>2146.4</v>
      </c>
      <c r="M77" s="27">
        <f t="shared" si="20"/>
        <v>2252.8000000000002</v>
      </c>
      <c r="N77" s="23"/>
      <c r="P77" s="34">
        <f t="shared" si="43"/>
        <v>4016.1333333333337</v>
      </c>
      <c r="Q77" s="27">
        <f t="shared" si="43"/>
        <v>4217.2</v>
      </c>
      <c r="R77" s="27">
        <f t="shared" si="43"/>
        <v>4428.666666666667</v>
      </c>
      <c r="S77" s="27">
        <f t="shared" si="43"/>
        <v>4650.5333333333338</v>
      </c>
      <c r="T77" s="27">
        <f t="shared" si="43"/>
        <v>4881.0666666666666</v>
      </c>
      <c r="U77" s="23"/>
      <c r="W77" s="34">
        <f t="shared" si="44"/>
        <v>48193.600000000006</v>
      </c>
      <c r="X77" s="27">
        <f t="shared" si="44"/>
        <v>50606.400000000001</v>
      </c>
      <c r="Y77" s="27">
        <f t="shared" si="44"/>
        <v>53144</v>
      </c>
      <c r="Z77" s="27">
        <f t="shared" si="44"/>
        <v>55806.400000000001</v>
      </c>
      <c r="AA77" s="37">
        <f t="shared" si="44"/>
        <v>58572.800000000003</v>
      </c>
      <c r="AB77" s="23"/>
    </row>
    <row r="78" spans="1:28" x14ac:dyDescent="0.25">
      <c r="A78" s="114" t="str">
        <f>A121</f>
        <v>Engineering Tech</v>
      </c>
      <c r="B78" s="146">
        <f>B121/0.98</f>
        <v>21.32</v>
      </c>
      <c r="C78" s="147">
        <f>'11-12'!C78</f>
        <v>22.380000000000003</v>
      </c>
      <c r="D78" s="147">
        <f>'11-12'!D78</f>
        <v>23.5</v>
      </c>
      <c r="E78" s="147">
        <f>'11-12'!E78</f>
        <v>24.680000000000003</v>
      </c>
      <c r="F78" s="147">
        <f>'11-12'!F78</f>
        <v>25.91</v>
      </c>
      <c r="G78" s="23"/>
      <c r="I78" s="34">
        <f>'11-12'!H78</f>
        <v>1705.6</v>
      </c>
      <c r="J78" s="27">
        <f>'11-12'!I78</f>
        <v>1790.4</v>
      </c>
      <c r="K78" s="27">
        <f>'11-12'!J78</f>
        <v>1880.0000000000002</v>
      </c>
      <c r="L78" s="27">
        <f>'11-12'!K78</f>
        <v>1974.4000000000003</v>
      </c>
      <c r="M78" s="27">
        <f>'11-12'!L78</f>
        <v>2072.8000000000002</v>
      </c>
      <c r="N78" s="23"/>
      <c r="P78" s="34">
        <f t="shared" si="43"/>
        <v>3695.4666666666667</v>
      </c>
      <c r="Q78" s="27">
        <f>'11-12'!O78</f>
        <v>3879.2000000000003</v>
      </c>
      <c r="R78" s="27">
        <f>'11-12'!P78</f>
        <v>4073.3333333333339</v>
      </c>
      <c r="S78" s="27">
        <f>'11-12'!Q78</f>
        <v>4277.8666666666677</v>
      </c>
      <c r="T78" s="27">
        <f>'11-12'!R78</f>
        <v>4491.0666666666666</v>
      </c>
      <c r="U78" s="23"/>
      <c r="W78" s="34">
        <f t="shared" si="44"/>
        <v>44345.599999999999</v>
      </c>
      <c r="X78" s="27">
        <f>'11-12'!U78</f>
        <v>46550.400000000001</v>
      </c>
      <c r="Y78" s="27">
        <f>'11-12'!V78</f>
        <v>48880.000000000007</v>
      </c>
      <c r="Z78" s="27">
        <f>'11-12'!W78</f>
        <v>51334.400000000009</v>
      </c>
      <c r="AA78" s="27">
        <f>'11-12'!X78</f>
        <v>53892.800000000003</v>
      </c>
      <c r="AB78" s="23"/>
    </row>
    <row r="79" spans="1:28" x14ac:dyDescent="0.25">
      <c r="A79" s="114" t="s">
        <v>84</v>
      </c>
      <c r="B79" s="146">
        <v>17.420000000000002</v>
      </c>
      <c r="C79" s="147">
        <v>18.29</v>
      </c>
      <c r="D79" s="147">
        <v>19.2</v>
      </c>
      <c r="E79" s="147">
        <v>20.16</v>
      </c>
      <c r="F79" s="147">
        <v>21.17</v>
      </c>
      <c r="G79" s="23"/>
      <c r="I79" s="34">
        <f t="shared" si="39"/>
        <v>1393.6000000000001</v>
      </c>
      <c r="J79" s="27">
        <f t="shared" si="40"/>
        <v>1463.1999999999998</v>
      </c>
      <c r="K79" s="27">
        <f t="shared" si="41"/>
        <v>1536</v>
      </c>
      <c r="L79" s="27">
        <f t="shared" si="42"/>
        <v>1612.8</v>
      </c>
      <c r="M79" s="27">
        <f t="shared" si="20"/>
        <v>1693.6000000000001</v>
      </c>
      <c r="N79" s="23"/>
      <c r="P79" s="34">
        <f t="shared" si="43"/>
        <v>3019.4666666666672</v>
      </c>
      <c r="Q79" s="27">
        <f t="shared" si="43"/>
        <v>3170.2666666666664</v>
      </c>
      <c r="R79" s="27">
        <f t="shared" si="43"/>
        <v>3328</v>
      </c>
      <c r="S79" s="27">
        <f t="shared" si="43"/>
        <v>3494.3999999999996</v>
      </c>
      <c r="T79" s="27">
        <f t="shared" si="43"/>
        <v>3669.4666666666672</v>
      </c>
      <c r="U79" s="23"/>
      <c r="W79" s="34">
        <f t="shared" si="44"/>
        <v>36233.600000000006</v>
      </c>
      <c r="X79" s="27">
        <f t="shared" si="44"/>
        <v>38043.199999999997</v>
      </c>
      <c r="Y79" s="27">
        <f t="shared" si="44"/>
        <v>39936</v>
      </c>
      <c r="Z79" s="27">
        <f t="shared" si="44"/>
        <v>41932.799999999996</v>
      </c>
      <c r="AA79" s="37">
        <f t="shared" si="44"/>
        <v>44033.600000000006</v>
      </c>
      <c r="AB79" s="23"/>
    </row>
    <row r="80" spans="1:28" x14ac:dyDescent="0.25">
      <c r="A80" s="114" t="s">
        <v>85</v>
      </c>
      <c r="B80" s="146">
        <v>21.32</v>
      </c>
      <c r="C80" s="147">
        <v>22.38</v>
      </c>
      <c r="D80" s="147">
        <v>23.5</v>
      </c>
      <c r="E80" s="147">
        <v>24.68</v>
      </c>
      <c r="F80" s="147">
        <v>25.91</v>
      </c>
      <c r="G80" s="23"/>
      <c r="I80" s="34">
        <f t="shared" si="39"/>
        <v>1705.6</v>
      </c>
      <c r="J80" s="27">
        <f t="shared" si="40"/>
        <v>1790.3999999999999</v>
      </c>
      <c r="K80" s="27">
        <f t="shared" si="41"/>
        <v>1880</v>
      </c>
      <c r="L80" s="27">
        <f t="shared" si="42"/>
        <v>1974.4</v>
      </c>
      <c r="M80" s="27">
        <f t="shared" si="20"/>
        <v>2072.8000000000002</v>
      </c>
      <c r="N80" s="23"/>
      <c r="P80" s="34">
        <f t="shared" si="43"/>
        <v>3695.4666666666667</v>
      </c>
      <c r="Q80" s="27">
        <f t="shared" si="43"/>
        <v>3879.1999999999994</v>
      </c>
      <c r="R80" s="27">
        <f t="shared" si="43"/>
        <v>4073.3333333333335</v>
      </c>
      <c r="S80" s="27">
        <f t="shared" si="43"/>
        <v>4277.8666666666668</v>
      </c>
      <c r="T80" s="27">
        <f t="shared" si="43"/>
        <v>4491.0666666666666</v>
      </c>
      <c r="U80" s="23"/>
      <c r="W80" s="34">
        <f t="shared" si="44"/>
        <v>44345.599999999999</v>
      </c>
      <c r="X80" s="27">
        <f t="shared" si="44"/>
        <v>46550.399999999994</v>
      </c>
      <c r="Y80" s="27">
        <f t="shared" si="44"/>
        <v>48880</v>
      </c>
      <c r="Z80" s="27">
        <f t="shared" si="44"/>
        <v>51334.400000000001</v>
      </c>
      <c r="AA80" s="37">
        <f t="shared" si="44"/>
        <v>53892.800000000003</v>
      </c>
      <c r="AB80" s="23"/>
    </row>
    <row r="81" spans="1:28" x14ac:dyDescent="0.25">
      <c r="A81" s="114" t="s">
        <v>86</v>
      </c>
      <c r="B81" s="146">
        <v>23.44</v>
      </c>
      <c r="C81" s="147">
        <v>24.51</v>
      </c>
      <c r="D81" s="147">
        <v>25.84</v>
      </c>
      <c r="E81" s="147">
        <v>27.13</v>
      </c>
      <c r="F81" s="147">
        <v>28.49</v>
      </c>
      <c r="G81" s="23"/>
      <c r="I81" s="34">
        <f t="shared" si="39"/>
        <v>1875.2</v>
      </c>
      <c r="J81" s="27">
        <f t="shared" si="40"/>
        <v>1960.8000000000002</v>
      </c>
      <c r="K81" s="27">
        <f t="shared" si="41"/>
        <v>2067.1999999999998</v>
      </c>
      <c r="L81" s="27">
        <f t="shared" si="42"/>
        <v>2170.4</v>
      </c>
      <c r="M81" s="27">
        <f t="shared" si="20"/>
        <v>2279.1999999999998</v>
      </c>
      <c r="N81" s="23"/>
      <c r="P81" s="34">
        <f t="shared" si="43"/>
        <v>4062.9333333333338</v>
      </c>
      <c r="Q81" s="27">
        <f t="shared" si="43"/>
        <v>4248.4000000000005</v>
      </c>
      <c r="R81" s="27">
        <f t="shared" si="43"/>
        <v>4478.9333333333334</v>
      </c>
      <c r="S81" s="27">
        <f t="shared" si="43"/>
        <v>4702.5333333333338</v>
      </c>
      <c r="T81" s="27">
        <f t="shared" si="43"/>
        <v>4938.2666666666664</v>
      </c>
      <c r="U81" s="23"/>
      <c r="W81" s="34">
        <f t="shared" si="44"/>
        <v>48755.200000000004</v>
      </c>
      <c r="X81" s="27">
        <f t="shared" si="44"/>
        <v>50980.800000000003</v>
      </c>
      <c r="Y81" s="27">
        <f t="shared" si="44"/>
        <v>53747.199999999997</v>
      </c>
      <c r="Z81" s="27">
        <f t="shared" si="44"/>
        <v>56430.400000000001</v>
      </c>
      <c r="AA81" s="37">
        <f t="shared" si="44"/>
        <v>59259.199999999997</v>
      </c>
      <c r="AB81" s="23"/>
    </row>
    <row r="82" spans="1:28" x14ac:dyDescent="0.25">
      <c r="A82" s="114" t="s">
        <v>40</v>
      </c>
      <c r="B82" s="146">
        <v>23.44</v>
      </c>
      <c r="C82" s="147">
        <v>24.51</v>
      </c>
      <c r="D82" s="147">
        <v>25.84</v>
      </c>
      <c r="E82" s="147">
        <v>27.13</v>
      </c>
      <c r="F82" s="147">
        <v>28.49</v>
      </c>
      <c r="G82" s="23"/>
      <c r="I82" s="34">
        <f t="shared" si="39"/>
        <v>1875.2</v>
      </c>
      <c r="J82" s="27">
        <f t="shared" si="40"/>
        <v>1960.8000000000002</v>
      </c>
      <c r="K82" s="27">
        <f t="shared" si="41"/>
        <v>2067.1999999999998</v>
      </c>
      <c r="L82" s="27">
        <f t="shared" si="42"/>
        <v>2170.4</v>
      </c>
      <c r="M82" s="27">
        <f t="shared" si="20"/>
        <v>2279.1999999999998</v>
      </c>
      <c r="N82" s="23"/>
      <c r="P82" s="34">
        <f t="shared" ref="P82:T100" si="45">(I82*26)/12</f>
        <v>4062.9333333333338</v>
      </c>
      <c r="Q82" s="27">
        <f t="shared" si="45"/>
        <v>4248.4000000000005</v>
      </c>
      <c r="R82" s="27">
        <f t="shared" si="45"/>
        <v>4478.9333333333334</v>
      </c>
      <c r="S82" s="27">
        <f t="shared" si="45"/>
        <v>4702.5333333333338</v>
      </c>
      <c r="T82" s="27">
        <f t="shared" si="45"/>
        <v>4938.2666666666664</v>
      </c>
      <c r="U82" s="23"/>
      <c r="W82" s="34">
        <f t="shared" si="44"/>
        <v>48755.200000000004</v>
      </c>
      <c r="X82" s="27">
        <f t="shared" si="44"/>
        <v>50980.800000000003</v>
      </c>
      <c r="Y82" s="27">
        <f t="shared" si="44"/>
        <v>53747.199999999997</v>
      </c>
      <c r="Z82" s="27">
        <f t="shared" si="44"/>
        <v>56430.400000000001</v>
      </c>
      <c r="AA82" s="37">
        <f t="shared" si="44"/>
        <v>59259.199999999997</v>
      </c>
      <c r="AB82" s="23"/>
    </row>
    <row r="83" spans="1:28" x14ac:dyDescent="0.25">
      <c r="A83" s="114" t="s">
        <v>42</v>
      </c>
      <c r="B83" s="146">
        <v>23.17</v>
      </c>
      <c r="C83" s="147">
        <v>24.330000000000002</v>
      </c>
      <c r="D83" s="147">
        <v>25.55</v>
      </c>
      <c r="E83" s="147">
        <v>26.830000000000002</v>
      </c>
      <c r="F83" s="147">
        <v>28.16</v>
      </c>
      <c r="G83" s="23"/>
      <c r="I83" s="34">
        <f t="shared" si="39"/>
        <v>1853.6000000000001</v>
      </c>
      <c r="J83" s="27">
        <f t="shared" si="40"/>
        <v>1946.4</v>
      </c>
      <c r="K83" s="27">
        <f t="shared" si="41"/>
        <v>2044</v>
      </c>
      <c r="L83" s="27">
        <f t="shared" si="42"/>
        <v>2146.4</v>
      </c>
      <c r="M83" s="27">
        <f t="shared" si="20"/>
        <v>2252.8000000000002</v>
      </c>
      <c r="N83" s="23"/>
      <c r="P83" s="34">
        <f t="shared" si="45"/>
        <v>4016.1333333333337</v>
      </c>
      <c r="Q83" s="27">
        <f t="shared" si="45"/>
        <v>4217.2</v>
      </c>
      <c r="R83" s="27">
        <f t="shared" si="45"/>
        <v>4428.666666666667</v>
      </c>
      <c r="S83" s="27">
        <f t="shared" si="45"/>
        <v>4650.5333333333338</v>
      </c>
      <c r="T83" s="27">
        <f t="shared" si="45"/>
        <v>4881.0666666666666</v>
      </c>
      <c r="U83" s="23"/>
      <c r="W83" s="34">
        <f t="shared" si="44"/>
        <v>48193.600000000006</v>
      </c>
      <c r="X83" s="27">
        <f t="shared" si="44"/>
        <v>50606.400000000001</v>
      </c>
      <c r="Y83" s="27">
        <f t="shared" si="44"/>
        <v>53144</v>
      </c>
      <c r="Z83" s="27">
        <f t="shared" si="44"/>
        <v>55806.400000000001</v>
      </c>
      <c r="AA83" s="37">
        <f t="shared" si="44"/>
        <v>58572.800000000003</v>
      </c>
      <c r="AB83" s="23"/>
    </row>
    <row r="84" spans="1:28" x14ac:dyDescent="0.25">
      <c r="A84" s="114" t="s">
        <v>38</v>
      </c>
      <c r="B84" s="146">
        <v>21.09</v>
      </c>
      <c r="C84" s="147">
        <v>22.14</v>
      </c>
      <c r="D84" s="147">
        <v>23.25</v>
      </c>
      <c r="E84" s="147">
        <v>24.41</v>
      </c>
      <c r="F84" s="147">
        <v>25.630000000000003</v>
      </c>
      <c r="G84" s="23"/>
      <c r="I84" s="34">
        <f t="shared" si="39"/>
        <v>1687.2</v>
      </c>
      <c r="J84" s="27">
        <f t="shared" si="40"/>
        <v>1771.2</v>
      </c>
      <c r="K84" s="27">
        <f t="shared" si="41"/>
        <v>1860</v>
      </c>
      <c r="L84" s="27">
        <f t="shared" si="42"/>
        <v>1952.8</v>
      </c>
      <c r="M84" s="27">
        <f t="shared" si="20"/>
        <v>2050.4</v>
      </c>
      <c r="N84" s="23"/>
      <c r="P84" s="34">
        <f t="shared" si="45"/>
        <v>3655.6000000000004</v>
      </c>
      <c r="Q84" s="27">
        <f t="shared" si="45"/>
        <v>3837.6000000000004</v>
      </c>
      <c r="R84" s="27">
        <f t="shared" si="45"/>
        <v>4030</v>
      </c>
      <c r="S84" s="27">
        <f t="shared" si="45"/>
        <v>4231.0666666666666</v>
      </c>
      <c r="T84" s="27">
        <f t="shared" si="45"/>
        <v>4442.5333333333338</v>
      </c>
      <c r="U84" s="23"/>
      <c r="W84" s="34">
        <f t="shared" si="44"/>
        <v>43867.200000000004</v>
      </c>
      <c r="X84" s="27">
        <f t="shared" si="44"/>
        <v>46051.200000000004</v>
      </c>
      <c r="Y84" s="27">
        <f t="shared" si="44"/>
        <v>48360</v>
      </c>
      <c r="Z84" s="27">
        <f t="shared" si="44"/>
        <v>50772.799999999996</v>
      </c>
      <c r="AA84" s="37">
        <f t="shared" si="44"/>
        <v>53310.400000000001</v>
      </c>
      <c r="AB84" s="23"/>
    </row>
    <row r="85" spans="1:28" x14ac:dyDescent="0.25">
      <c r="A85" s="114" t="str">
        <f>'11-12'!A85</f>
        <v>Housing Technician</v>
      </c>
      <c r="B85" s="146">
        <f>'11-12'!B85</f>
        <v>21.09</v>
      </c>
      <c r="C85" s="147">
        <f>'11-12'!C85</f>
        <v>22.14</v>
      </c>
      <c r="D85" s="147">
        <f>'11-12'!D85</f>
        <v>23.25</v>
      </c>
      <c r="E85" s="147">
        <f>'11-12'!E85</f>
        <v>24.41</v>
      </c>
      <c r="F85" s="147">
        <f>'11-12'!F85</f>
        <v>25.630000000000003</v>
      </c>
      <c r="G85" s="23"/>
      <c r="I85" s="34">
        <f t="shared" ref="I85:I86" si="46">B85*80</f>
        <v>1687.2</v>
      </c>
      <c r="J85" s="27">
        <f t="shared" ref="J85:J86" si="47">C85*80</f>
        <v>1771.2</v>
      </c>
      <c r="K85" s="27">
        <f t="shared" ref="K85:K86" si="48">D85*80</f>
        <v>1860</v>
      </c>
      <c r="L85" s="27">
        <f t="shared" ref="L85:L86" si="49">E85*80</f>
        <v>1952.8</v>
      </c>
      <c r="M85" s="27">
        <f t="shared" ref="M85:M86" si="50">F85*80</f>
        <v>2050.4</v>
      </c>
      <c r="N85" s="23"/>
      <c r="P85" s="34">
        <f t="shared" ref="P85:P86" si="51">(I85*26)/12</f>
        <v>3655.6000000000004</v>
      </c>
      <c r="Q85" s="27">
        <f t="shared" ref="Q85:Q86" si="52">(J85*26)/12</f>
        <v>3837.6000000000004</v>
      </c>
      <c r="R85" s="27">
        <f t="shared" ref="R85:R86" si="53">(K85*26)/12</f>
        <v>4030</v>
      </c>
      <c r="S85" s="27">
        <f t="shared" ref="S85:S86" si="54">(L85*26)/12</f>
        <v>4231.0666666666666</v>
      </c>
      <c r="T85" s="27">
        <f t="shared" ref="T85:T86" si="55">(M85*26)/12</f>
        <v>4442.5333333333338</v>
      </c>
      <c r="U85" s="23"/>
      <c r="W85" s="34">
        <f t="shared" ref="W85:W86" si="56">I85*26</f>
        <v>43867.200000000004</v>
      </c>
      <c r="X85" s="27">
        <f t="shared" ref="X85:X86" si="57">J85*26</f>
        <v>46051.200000000004</v>
      </c>
      <c r="Y85" s="27">
        <f t="shared" ref="Y85:Y86" si="58">K85*26</f>
        <v>48360</v>
      </c>
      <c r="Z85" s="27">
        <f t="shared" ref="Z85:Z86" si="59">L85*26</f>
        <v>50772.799999999996</v>
      </c>
      <c r="AA85" s="37">
        <f t="shared" ref="AA85:AA86" si="60">M85*26</f>
        <v>53310.400000000001</v>
      </c>
      <c r="AB85" s="23"/>
    </row>
    <row r="86" spans="1:28" x14ac:dyDescent="0.25">
      <c r="A86" s="114" t="str">
        <f>'11-12'!A86</f>
        <v>Housing/Economic Specialist I</v>
      </c>
      <c r="B86" s="146">
        <f>'11-12'!B86</f>
        <v>23.17</v>
      </c>
      <c r="C86" s="147">
        <f>'11-12'!C86</f>
        <v>24.330000000000002</v>
      </c>
      <c r="D86" s="147">
        <f>'11-12'!D86</f>
        <v>25.55</v>
      </c>
      <c r="E86" s="147">
        <f>'11-12'!E86</f>
        <v>26.830000000000002</v>
      </c>
      <c r="F86" s="147">
        <f>'11-12'!F86</f>
        <v>28.16</v>
      </c>
      <c r="G86" s="23"/>
      <c r="I86" s="34">
        <f t="shared" si="46"/>
        <v>1853.6000000000001</v>
      </c>
      <c r="J86" s="27">
        <f t="shared" si="47"/>
        <v>1946.4</v>
      </c>
      <c r="K86" s="27">
        <f t="shared" si="48"/>
        <v>2044</v>
      </c>
      <c r="L86" s="27">
        <f t="shared" si="49"/>
        <v>2146.4</v>
      </c>
      <c r="M86" s="27">
        <f t="shared" si="50"/>
        <v>2252.8000000000002</v>
      </c>
      <c r="N86" s="23"/>
      <c r="P86" s="34">
        <f t="shared" si="51"/>
        <v>4016.1333333333337</v>
      </c>
      <c r="Q86" s="27">
        <f t="shared" si="52"/>
        <v>4217.2</v>
      </c>
      <c r="R86" s="27">
        <f t="shared" si="53"/>
        <v>4428.666666666667</v>
      </c>
      <c r="S86" s="27">
        <f t="shared" si="54"/>
        <v>4650.5333333333338</v>
      </c>
      <c r="T86" s="27">
        <f t="shared" si="55"/>
        <v>4881.0666666666666</v>
      </c>
      <c r="U86" s="23"/>
      <c r="W86" s="34">
        <f t="shared" si="56"/>
        <v>48193.600000000006</v>
      </c>
      <c r="X86" s="27">
        <f t="shared" si="57"/>
        <v>50606.400000000001</v>
      </c>
      <c r="Y86" s="27">
        <f t="shared" si="58"/>
        <v>53144</v>
      </c>
      <c r="Z86" s="27">
        <f t="shared" si="59"/>
        <v>55806.400000000001</v>
      </c>
      <c r="AA86" s="37">
        <f t="shared" si="60"/>
        <v>58572.800000000003</v>
      </c>
      <c r="AB86" s="23"/>
    </row>
    <row r="87" spans="1:28" x14ac:dyDescent="0.25">
      <c r="A87" s="114" t="s">
        <v>47</v>
      </c>
      <c r="B87" s="146">
        <v>21.67</v>
      </c>
      <c r="C87" s="147">
        <v>22.75</v>
      </c>
      <c r="D87" s="147">
        <v>23.89</v>
      </c>
      <c r="E87" s="147">
        <v>25.080000000000002</v>
      </c>
      <c r="F87" s="147">
        <v>26.34</v>
      </c>
      <c r="G87" s="23"/>
      <c r="I87" s="34">
        <f t="shared" si="39"/>
        <v>1733.6000000000001</v>
      </c>
      <c r="J87" s="27">
        <f t="shared" si="40"/>
        <v>1820</v>
      </c>
      <c r="K87" s="27">
        <f t="shared" si="41"/>
        <v>1911.2</v>
      </c>
      <c r="L87" s="27">
        <f t="shared" si="42"/>
        <v>2006.4</v>
      </c>
      <c r="M87" s="27">
        <f t="shared" si="20"/>
        <v>2107.1999999999998</v>
      </c>
      <c r="N87" s="23"/>
      <c r="P87" s="34">
        <f t="shared" si="45"/>
        <v>3756.1333333333337</v>
      </c>
      <c r="Q87" s="27">
        <f t="shared" si="45"/>
        <v>3943.3333333333335</v>
      </c>
      <c r="R87" s="27">
        <f t="shared" si="45"/>
        <v>4140.9333333333334</v>
      </c>
      <c r="S87" s="27">
        <f t="shared" si="45"/>
        <v>4347.2</v>
      </c>
      <c r="T87" s="27">
        <f t="shared" si="45"/>
        <v>4565.5999999999995</v>
      </c>
      <c r="U87" s="23"/>
      <c r="W87" s="34">
        <f t="shared" si="44"/>
        <v>45073.600000000006</v>
      </c>
      <c r="X87" s="27">
        <f t="shared" si="44"/>
        <v>47320</v>
      </c>
      <c r="Y87" s="27">
        <f t="shared" si="44"/>
        <v>49691.200000000004</v>
      </c>
      <c r="Z87" s="27">
        <f t="shared" si="44"/>
        <v>52166.400000000001</v>
      </c>
      <c r="AA87" s="37">
        <f t="shared" si="44"/>
        <v>54787.199999999997</v>
      </c>
      <c r="AB87" s="23"/>
    </row>
    <row r="88" spans="1:28" x14ac:dyDescent="0.25">
      <c r="A88" s="114" t="s">
        <v>87</v>
      </c>
      <c r="B88" s="146">
        <v>24.18</v>
      </c>
      <c r="C88" s="147">
        <v>25.39</v>
      </c>
      <c r="D88" s="147">
        <v>26.66</v>
      </c>
      <c r="E88" s="147">
        <v>28</v>
      </c>
      <c r="F88" s="147">
        <v>29.4</v>
      </c>
      <c r="G88" s="23"/>
      <c r="I88" s="34">
        <f t="shared" si="39"/>
        <v>1934.4</v>
      </c>
      <c r="J88" s="27">
        <f t="shared" si="40"/>
        <v>2031.2</v>
      </c>
      <c r="K88" s="27">
        <f t="shared" si="41"/>
        <v>2132.8000000000002</v>
      </c>
      <c r="L88" s="27">
        <f t="shared" si="42"/>
        <v>2240</v>
      </c>
      <c r="M88" s="27">
        <f t="shared" si="20"/>
        <v>2352</v>
      </c>
      <c r="N88" s="23"/>
      <c r="P88" s="34">
        <f t="shared" si="45"/>
        <v>4191.2</v>
      </c>
      <c r="Q88" s="27">
        <f t="shared" si="45"/>
        <v>4400.9333333333334</v>
      </c>
      <c r="R88" s="27">
        <f t="shared" si="45"/>
        <v>4621.0666666666666</v>
      </c>
      <c r="S88" s="27">
        <f t="shared" si="45"/>
        <v>4853.333333333333</v>
      </c>
      <c r="T88" s="27">
        <f t="shared" si="45"/>
        <v>5096</v>
      </c>
      <c r="U88" s="23"/>
      <c r="W88" s="34">
        <f t="shared" si="44"/>
        <v>50294.400000000001</v>
      </c>
      <c r="X88" s="27">
        <f t="shared" si="44"/>
        <v>52811.200000000004</v>
      </c>
      <c r="Y88" s="27">
        <f t="shared" si="44"/>
        <v>55452.800000000003</v>
      </c>
      <c r="Z88" s="27">
        <f t="shared" si="44"/>
        <v>58240</v>
      </c>
      <c r="AA88" s="37">
        <f t="shared" si="44"/>
        <v>61152</v>
      </c>
      <c r="AB88" s="23"/>
    </row>
    <row r="89" spans="1:28" x14ac:dyDescent="0.25">
      <c r="A89" s="114" t="s">
        <v>48</v>
      </c>
      <c r="B89" s="146">
        <v>11.4</v>
      </c>
      <c r="C89" s="147">
        <v>11.98</v>
      </c>
      <c r="D89" s="147">
        <v>12.58</v>
      </c>
      <c r="E89" s="147">
        <v>13.2</v>
      </c>
      <c r="F89" s="147">
        <v>13.86</v>
      </c>
      <c r="G89" s="23"/>
      <c r="I89" s="34">
        <f t="shared" si="39"/>
        <v>912</v>
      </c>
      <c r="J89" s="27">
        <f t="shared" si="40"/>
        <v>958.40000000000009</v>
      </c>
      <c r="K89" s="27">
        <f t="shared" si="41"/>
        <v>1006.4</v>
      </c>
      <c r="L89" s="27">
        <f t="shared" si="42"/>
        <v>1056</v>
      </c>
      <c r="M89" s="27">
        <f t="shared" si="20"/>
        <v>1108.8</v>
      </c>
      <c r="N89" s="23"/>
      <c r="P89" s="34">
        <f t="shared" si="45"/>
        <v>1976</v>
      </c>
      <c r="Q89" s="27">
        <f t="shared" si="45"/>
        <v>2076.5333333333333</v>
      </c>
      <c r="R89" s="27">
        <f t="shared" si="45"/>
        <v>2180.5333333333333</v>
      </c>
      <c r="S89" s="27">
        <f t="shared" si="45"/>
        <v>2288</v>
      </c>
      <c r="T89" s="27">
        <f t="shared" si="45"/>
        <v>2402.4</v>
      </c>
      <c r="U89" s="23"/>
      <c r="W89" s="34">
        <f t="shared" si="44"/>
        <v>23712</v>
      </c>
      <c r="X89" s="27">
        <f t="shared" si="44"/>
        <v>24918.400000000001</v>
      </c>
      <c r="Y89" s="27">
        <f t="shared" si="44"/>
        <v>26166.399999999998</v>
      </c>
      <c r="Z89" s="27">
        <f t="shared" si="44"/>
        <v>27456</v>
      </c>
      <c r="AA89" s="37">
        <f t="shared" si="44"/>
        <v>28828.799999999999</v>
      </c>
      <c r="AB89" s="23"/>
    </row>
    <row r="90" spans="1:28" x14ac:dyDescent="0.25">
      <c r="A90" s="114" t="s">
        <v>49</v>
      </c>
      <c r="B90" s="146">
        <v>15.52</v>
      </c>
      <c r="C90" s="147">
        <v>16.29</v>
      </c>
      <c r="D90" s="147">
        <v>17.100000000000001</v>
      </c>
      <c r="E90" s="147">
        <v>17.96</v>
      </c>
      <c r="F90" s="147">
        <v>18.86</v>
      </c>
      <c r="G90" s="23"/>
      <c r="I90" s="34">
        <f t="shared" si="39"/>
        <v>1241.5999999999999</v>
      </c>
      <c r="J90" s="27">
        <f t="shared" si="40"/>
        <v>1303.1999999999998</v>
      </c>
      <c r="K90" s="27">
        <f t="shared" si="41"/>
        <v>1368</v>
      </c>
      <c r="L90" s="27">
        <f t="shared" si="42"/>
        <v>1436.8000000000002</v>
      </c>
      <c r="M90" s="27">
        <f t="shared" si="20"/>
        <v>1508.8</v>
      </c>
      <c r="N90" s="23"/>
      <c r="P90" s="34">
        <f t="shared" si="45"/>
        <v>2690.1333333333332</v>
      </c>
      <c r="Q90" s="27">
        <f t="shared" si="45"/>
        <v>2823.6</v>
      </c>
      <c r="R90" s="27">
        <f t="shared" si="45"/>
        <v>2964</v>
      </c>
      <c r="S90" s="27">
        <f t="shared" si="45"/>
        <v>3113.0666666666671</v>
      </c>
      <c r="T90" s="27">
        <f t="shared" si="45"/>
        <v>3269.0666666666662</v>
      </c>
      <c r="U90" s="23"/>
      <c r="W90" s="34">
        <f t="shared" si="44"/>
        <v>32281.599999999999</v>
      </c>
      <c r="X90" s="27">
        <f t="shared" si="44"/>
        <v>33883.199999999997</v>
      </c>
      <c r="Y90" s="27">
        <f t="shared" si="44"/>
        <v>35568</v>
      </c>
      <c r="Z90" s="27">
        <f t="shared" si="44"/>
        <v>37356.800000000003</v>
      </c>
      <c r="AA90" s="37">
        <f t="shared" si="44"/>
        <v>39228.799999999996</v>
      </c>
      <c r="AB90" s="23"/>
    </row>
    <row r="91" spans="1:28" x14ac:dyDescent="0.25">
      <c r="A91" s="114" t="s">
        <v>50</v>
      </c>
      <c r="B91" s="146">
        <v>17.28</v>
      </c>
      <c r="C91" s="147">
        <v>18.149999999999999</v>
      </c>
      <c r="D91" s="147">
        <v>19.05</v>
      </c>
      <c r="E91" s="147">
        <v>20.010000000000002</v>
      </c>
      <c r="F91" s="147">
        <v>21</v>
      </c>
      <c r="G91" s="23"/>
      <c r="I91" s="34">
        <f t="shared" si="39"/>
        <v>1382.4</v>
      </c>
      <c r="J91" s="27">
        <f t="shared" si="40"/>
        <v>1452</v>
      </c>
      <c r="K91" s="27">
        <f t="shared" si="41"/>
        <v>1524</v>
      </c>
      <c r="L91" s="27">
        <f t="shared" si="42"/>
        <v>1600.8000000000002</v>
      </c>
      <c r="M91" s="27">
        <f t="shared" si="20"/>
        <v>1680</v>
      </c>
      <c r="N91" s="23"/>
      <c r="P91" s="34">
        <f t="shared" si="45"/>
        <v>2995.2000000000003</v>
      </c>
      <c r="Q91" s="27">
        <f t="shared" si="45"/>
        <v>3146</v>
      </c>
      <c r="R91" s="27">
        <f t="shared" si="45"/>
        <v>3302</v>
      </c>
      <c r="S91" s="27">
        <f t="shared" si="45"/>
        <v>3468.4</v>
      </c>
      <c r="T91" s="27">
        <f t="shared" si="45"/>
        <v>3640</v>
      </c>
      <c r="U91" s="23"/>
      <c r="W91" s="34">
        <f t="shared" si="44"/>
        <v>35942.400000000001</v>
      </c>
      <c r="X91" s="27">
        <f t="shared" si="44"/>
        <v>37752</v>
      </c>
      <c r="Y91" s="27">
        <f t="shared" si="44"/>
        <v>39624</v>
      </c>
      <c r="Z91" s="27">
        <f t="shared" si="44"/>
        <v>41620.800000000003</v>
      </c>
      <c r="AA91" s="37">
        <f t="shared" si="44"/>
        <v>43680</v>
      </c>
      <c r="AB91" s="23"/>
    </row>
    <row r="92" spans="1:28" x14ac:dyDescent="0.25">
      <c r="A92" s="114" t="s">
        <v>51</v>
      </c>
      <c r="B92" s="146">
        <v>20.240000000000002</v>
      </c>
      <c r="C92" s="147">
        <v>21.25</v>
      </c>
      <c r="D92" s="147">
        <v>22.310000000000002</v>
      </c>
      <c r="E92" s="147">
        <v>23.430000000000003</v>
      </c>
      <c r="F92" s="147">
        <v>24.6</v>
      </c>
      <c r="G92" s="23"/>
      <c r="I92" s="34">
        <f t="shared" si="39"/>
        <v>1619.2000000000003</v>
      </c>
      <c r="J92" s="27">
        <f t="shared" si="40"/>
        <v>1700</v>
      </c>
      <c r="K92" s="27">
        <f t="shared" si="41"/>
        <v>1784.8000000000002</v>
      </c>
      <c r="L92" s="27">
        <f t="shared" si="42"/>
        <v>1874.4000000000003</v>
      </c>
      <c r="M92" s="27">
        <f t="shared" si="20"/>
        <v>1968</v>
      </c>
      <c r="N92" s="23"/>
      <c r="P92" s="34">
        <f t="shared" si="45"/>
        <v>3508.2666666666669</v>
      </c>
      <c r="Q92" s="27">
        <f t="shared" si="45"/>
        <v>3683.3333333333335</v>
      </c>
      <c r="R92" s="27">
        <f t="shared" si="45"/>
        <v>3867.0666666666671</v>
      </c>
      <c r="S92" s="27">
        <f t="shared" si="45"/>
        <v>4061.2000000000007</v>
      </c>
      <c r="T92" s="27">
        <f t="shared" si="45"/>
        <v>4264</v>
      </c>
      <c r="U92" s="23"/>
      <c r="W92" s="34">
        <f t="shared" si="44"/>
        <v>42099.200000000004</v>
      </c>
      <c r="X92" s="27">
        <f t="shared" si="44"/>
        <v>44200</v>
      </c>
      <c r="Y92" s="27">
        <f t="shared" si="44"/>
        <v>46404.800000000003</v>
      </c>
      <c r="Z92" s="27">
        <f t="shared" si="44"/>
        <v>48734.400000000009</v>
      </c>
      <c r="AA92" s="37">
        <f t="shared" si="44"/>
        <v>51168</v>
      </c>
      <c r="AB92" s="23"/>
    </row>
    <row r="93" spans="1:28" x14ac:dyDescent="0.25">
      <c r="A93" s="114" t="s">
        <v>46</v>
      </c>
      <c r="B93" s="146">
        <v>19.850000000000001</v>
      </c>
      <c r="C93" s="147">
        <v>20.84</v>
      </c>
      <c r="D93" s="147">
        <v>21.89</v>
      </c>
      <c r="E93" s="147">
        <v>22.98</v>
      </c>
      <c r="F93" s="147">
        <v>24.13</v>
      </c>
      <c r="G93" s="23"/>
      <c r="I93" s="34">
        <f t="shared" si="39"/>
        <v>1588</v>
      </c>
      <c r="J93" s="27">
        <f t="shared" si="40"/>
        <v>1667.2</v>
      </c>
      <c r="K93" s="27">
        <f t="shared" si="41"/>
        <v>1751.2</v>
      </c>
      <c r="L93" s="27">
        <f t="shared" si="42"/>
        <v>1838.4</v>
      </c>
      <c r="M93" s="27">
        <f t="shared" si="20"/>
        <v>1930.3999999999999</v>
      </c>
      <c r="N93" s="23"/>
      <c r="P93" s="34">
        <f t="shared" si="45"/>
        <v>3440.6666666666665</v>
      </c>
      <c r="Q93" s="27">
        <f t="shared" si="45"/>
        <v>3612.2666666666669</v>
      </c>
      <c r="R93" s="27">
        <f t="shared" si="45"/>
        <v>3794.2666666666669</v>
      </c>
      <c r="S93" s="27">
        <f t="shared" si="45"/>
        <v>3983.2000000000003</v>
      </c>
      <c r="T93" s="27">
        <f t="shared" si="45"/>
        <v>4182.5333333333328</v>
      </c>
      <c r="U93" s="23"/>
      <c r="W93" s="34">
        <f t="shared" si="44"/>
        <v>41288</v>
      </c>
      <c r="X93" s="27">
        <f t="shared" si="44"/>
        <v>43347.200000000004</v>
      </c>
      <c r="Y93" s="27">
        <f t="shared" si="44"/>
        <v>45531.200000000004</v>
      </c>
      <c r="Z93" s="27">
        <f t="shared" si="44"/>
        <v>47798.400000000001</v>
      </c>
      <c r="AA93" s="37">
        <f t="shared" si="44"/>
        <v>50190.399999999994</v>
      </c>
      <c r="AB93" s="23"/>
    </row>
    <row r="94" spans="1:28" x14ac:dyDescent="0.25">
      <c r="A94" s="114" t="s">
        <v>76</v>
      </c>
      <c r="B94" s="146">
        <v>21.09</v>
      </c>
      <c r="C94" s="147">
        <v>22.14</v>
      </c>
      <c r="D94" s="147">
        <v>23.25</v>
      </c>
      <c r="E94" s="147">
        <v>24.41</v>
      </c>
      <c r="F94" s="147">
        <v>25.63</v>
      </c>
      <c r="G94" s="23"/>
      <c r="I94" s="34">
        <f t="shared" si="39"/>
        <v>1687.2</v>
      </c>
      <c r="J94" s="27">
        <f t="shared" si="40"/>
        <v>1771.2</v>
      </c>
      <c r="K94" s="27">
        <f t="shared" si="41"/>
        <v>1860</v>
      </c>
      <c r="L94" s="27">
        <f t="shared" si="42"/>
        <v>1952.8</v>
      </c>
      <c r="M94" s="27">
        <f t="shared" si="20"/>
        <v>2050.4</v>
      </c>
      <c r="N94" s="23"/>
      <c r="P94" s="34">
        <f t="shared" si="45"/>
        <v>3655.6000000000004</v>
      </c>
      <c r="Q94" s="27">
        <f t="shared" si="45"/>
        <v>3837.6000000000004</v>
      </c>
      <c r="R94" s="27">
        <f t="shared" si="45"/>
        <v>4030</v>
      </c>
      <c r="S94" s="27">
        <f t="shared" si="45"/>
        <v>4231.0666666666666</v>
      </c>
      <c r="T94" s="27">
        <f t="shared" si="45"/>
        <v>4442.5333333333338</v>
      </c>
      <c r="U94" s="23"/>
      <c r="W94" s="34">
        <f t="shared" si="44"/>
        <v>43867.200000000004</v>
      </c>
      <c r="X94" s="27">
        <f t="shared" si="44"/>
        <v>46051.200000000004</v>
      </c>
      <c r="Y94" s="27">
        <f t="shared" si="44"/>
        <v>48360</v>
      </c>
      <c r="Z94" s="27">
        <f t="shared" si="44"/>
        <v>50772.799999999996</v>
      </c>
      <c r="AA94" s="37">
        <f t="shared" si="44"/>
        <v>53310.400000000001</v>
      </c>
      <c r="AB94" s="23"/>
    </row>
    <row r="95" spans="1:28" x14ac:dyDescent="0.25">
      <c r="A95" s="114" t="s">
        <v>88</v>
      </c>
      <c r="B95" s="146">
        <v>21.59</v>
      </c>
      <c r="C95" s="147">
        <v>22.67</v>
      </c>
      <c r="D95" s="147">
        <v>23.8</v>
      </c>
      <c r="E95" s="147">
        <v>24.99</v>
      </c>
      <c r="F95" s="147">
        <v>26.24</v>
      </c>
      <c r="G95" s="23"/>
      <c r="I95" s="34">
        <f t="shared" si="39"/>
        <v>1727.2</v>
      </c>
      <c r="J95" s="27">
        <f t="shared" si="40"/>
        <v>1813.6000000000001</v>
      </c>
      <c r="K95" s="27">
        <f t="shared" si="41"/>
        <v>1904</v>
      </c>
      <c r="L95" s="27">
        <f t="shared" si="42"/>
        <v>1999.1999999999998</v>
      </c>
      <c r="M95" s="27">
        <f t="shared" si="20"/>
        <v>2099.1999999999998</v>
      </c>
      <c r="N95" s="23"/>
      <c r="P95" s="34">
        <f t="shared" si="45"/>
        <v>3742.2666666666669</v>
      </c>
      <c r="Q95" s="27">
        <f t="shared" si="45"/>
        <v>3929.4666666666672</v>
      </c>
      <c r="R95" s="27">
        <f t="shared" si="45"/>
        <v>4125.333333333333</v>
      </c>
      <c r="S95" s="27">
        <f t="shared" si="45"/>
        <v>4331.5999999999995</v>
      </c>
      <c r="T95" s="27">
        <f t="shared" si="45"/>
        <v>4548.2666666666664</v>
      </c>
      <c r="U95" s="23"/>
      <c r="W95" s="34">
        <f t="shared" si="44"/>
        <v>44907.200000000004</v>
      </c>
      <c r="X95" s="27">
        <f t="shared" si="44"/>
        <v>47153.600000000006</v>
      </c>
      <c r="Y95" s="27">
        <f t="shared" si="44"/>
        <v>49504</v>
      </c>
      <c r="Z95" s="27">
        <f t="shared" si="44"/>
        <v>51979.199999999997</v>
      </c>
      <c r="AA95" s="37">
        <f t="shared" si="44"/>
        <v>54579.199999999997</v>
      </c>
      <c r="AB95" s="23"/>
    </row>
    <row r="96" spans="1:28" x14ac:dyDescent="0.25">
      <c r="A96" s="114" t="s">
        <v>89</v>
      </c>
      <c r="B96" s="146">
        <v>15.66</v>
      </c>
      <c r="C96" s="147">
        <v>16.45</v>
      </c>
      <c r="D96" s="147">
        <v>17.27</v>
      </c>
      <c r="E96" s="147">
        <v>18.14</v>
      </c>
      <c r="F96" s="147">
        <v>19.04</v>
      </c>
      <c r="G96" s="23"/>
      <c r="I96" s="34">
        <f t="shared" si="39"/>
        <v>1252.8</v>
      </c>
      <c r="J96" s="27">
        <f t="shared" si="40"/>
        <v>1316</v>
      </c>
      <c r="K96" s="27">
        <f t="shared" si="41"/>
        <v>1381.6</v>
      </c>
      <c r="L96" s="27">
        <f t="shared" si="42"/>
        <v>1451.2</v>
      </c>
      <c r="M96" s="27">
        <f t="shared" si="20"/>
        <v>1523.1999999999998</v>
      </c>
      <c r="N96" s="23"/>
      <c r="P96" s="34">
        <f t="shared" si="45"/>
        <v>2714.4</v>
      </c>
      <c r="Q96" s="27">
        <f t="shared" si="45"/>
        <v>2851.3333333333335</v>
      </c>
      <c r="R96" s="27">
        <f t="shared" si="45"/>
        <v>2993.4666666666667</v>
      </c>
      <c r="S96" s="27">
        <f t="shared" si="45"/>
        <v>3144.2666666666669</v>
      </c>
      <c r="T96" s="27">
        <f t="shared" si="45"/>
        <v>3300.2666666666664</v>
      </c>
      <c r="U96" s="23"/>
      <c r="W96" s="34">
        <f t="shared" si="44"/>
        <v>32572.799999999999</v>
      </c>
      <c r="X96" s="27">
        <f t="shared" si="44"/>
        <v>34216</v>
      </c>
      <c r="Y96" s="27">
        <f t="shared" si="44"/>
        <v>35921.599999999999</v>
      </c>
      <c r="Z96" s="27">
        <f t="shared" si="44"/>
        <v>37731.200000000004</v>
      </c>
      <c r="AA96" s="37">
        <f t="shared" si="44"/>
        <v>39603.199999999997</v>
      </c>
      <c r="AB96" s="23"/>
    </row>
    <row r="97" spans="1:28" x14ac:dyDescent="0.25">
      <c r="A97" s="114" t="str">
        <f>'11-12'!A97</f>
        <v>Rehab. Specialist / Code Compliance</v>
      </c>
      <c r="B97" s="146">
        <f>'11-12'!B97</f>
        <v>23.42</v>
      </c>
      <c r="C97" s="147">
        <f>'11-12'!C97</f>
        <v>24.59</v>
      </c>
      <c r="D97" s="147">
        <f>'11-12'!D97</f>
        <v>25.82</v>
      </c>
      <c r="E97" s="147">
        <f>'11-12'!E97</f>
        <v>27.110000000000003</v>
      </c>
      <c r="F97" s="147">
        <f>'11-12'!F97</f>
        <v>28.470000000000002</v>
      </c>
      <c r="G97" s="23"/>
      <c r="I97" s="34">
        <f t="shared" ref="I97" si="61">B97*80</f>
        <v>1873.6000000000001</v>
      </c>
      <c r="J97" s="27">
        <f t="shared" ref="J97" si="62">C97*80</f>
        <v>1967.2</v>
      </c>
      <c r="K97" s="27">
        <f t="shared" ref="K97" si="63">D97*80</f>
        <v>2065.6</v>
      </c>
      <c r="L97" s="27">
        <f t="shared" ref="L97" si="64">E97*80</f>
        <v>2168.8000000000002</v>
      </c>
      <c r="M97" s="27">
        <f t="shared" ref="M97" si="65">F97*80</f>
        <v>2277.6000000000004</v>
      </c>
      <c r="N97" s="23"/>
      <c r="P97" s="34">
        <f t="shared" ref="P97" si="66">(I97*26)/12</f>
        <v>4059.4666666666672</v>
      </c>
      <c r="Q97" s="27">
        <f t="shared" ref="Q97" si="67">(J97*26)/12</f>
        <v>4262.2666666666673</v>
      </c>
      <c r="R97" s="27">
        <f t="shared" ref="R97" si="68">(K97*26)/12</f>
        <v>4475.4666666666662</v>
      </c>
      <c r="S97" s="27">
        <f t="shared" ref="S97" si="69">(L97*26)/12</f>
        <v>4699.0666666666666</v>
      </c>
      <c r="T97" s="27">
        <f t="shared" ref="T97" si="70">(M97*26)/12</f>
        <v>4934.8</v>
      </c>
      <c r="U97" s="23"/>
      <c r="W97" s="34">
        <f t="shared" ref="W97" si="71">I97*26</f>
        <v>48713.600000000006</v>
      </c>
      <c r="X97" s="27">
        <f t="shared" ref="X97" si="72">J97*26</f>
        <v>51147.200000000004</v>
      </c>
      <c r="Y97" s="27">
        <f t="shared" ref="Y97" si="73">K97*26</f>
        <v>53705.599999999999</v>
      </c>
      <c r="Z97" s="27">
        <f t="shared" ref="Z97" si="74">L97*26</f>
        <v>56388.800000000003</v>
      </c>
      <c r="AA97" s="37">
        <f t="shared" ref="AA97" si="75">M97*26</f>
        <v>59217.600000000006</v>
      </c>
      <c r="AB97" s="23"/>
    </row>
    <row r="98" spans="1:28" x14ac:dyDescent="0.25">
      <c r="A98" s="114" t="s">
        <v>44</v>
      </c>
      <c r="B98" s="146">
        <v>19.25</v>
      </c>
      <c r="C98" s="147">
        <v>20.21</v>
      </c>
      <c r="D98" s="147">
        <v>21.22</v>
      </c>
      <c r="E98" s="147">
        <v>22.29</v>
      </c>
      <c r="F98" s="147">
        <v>23.4</v>
      </c>
      <c r="G98" s="23"/>
      <c r="I98" s="34">
        <f t="shared" si="39"/>
        <v>1540</v>
      </c>
      <c r="J98" s="27">
        <f t="shared" si="40"/>
        <v>1616.8000000000002</v>
      </c>
      <c r="K98" s="27">
        <f t="shared" si="41"/>
        <v>1697.6</v>
      </c>
      <c r="L98" s="27">
        <f t="shared" si="42"/>
        <v>1783.1999999999998</v>
      </c>
      <c r="M98" s="27">
        <f t="shared" si="20"/>
        <v>1872</v>
      </c>
      <c r="N98" s="23"/>
      <c r="P98" s="34">
        <f t="shared" si="45"/>
        <v>3336.6666666666665</v>
      </c>
      <c r="Q98" s="27">
        <f t="shared" si="45"/>
        <v>3503.0666666666671</v>
      </c>
      <c r="R98" s="27">
        <f t="shared" si="45"/>
        <v>3678.1333333333332</v>
      </c>
      <c r="S98" s="27">
        <f t="shared" si="45"/>
        <v>3863.6</v>
      </c>
      <c r="T98" s="27">
        <f t="shared" si="45"/>
        <v>4056</v>
      </c>
      <c r="U98" s="23"/>
      <c r="W98" s="34">
        <f t="shared" si="44"/>
        <v>40040</v>
      </c>
      <c r="X98" s="27">
        <f t="shared" si="44"/>
        <v>42036.800000000003</v>
      </c>
      <c r="Y98" s="27">
        <f t="shared" si="44"/>
        <v>44137.599999999999</v>
      </c>
      <c r="Z98" s="27">
        <f t="shared" si="44"/>
        <v>46363.199999999997</v>
      </c>
      <c r="AA98" s="37">
        <f t="shared" si="44"/>
        <v>48672</v>
      </c>
      <c r="AB98" s="23"/>
    </row>
    <row r="99" spans="1:28" x14ac:dyDescent="0.25">
      <c r="A99" s="114" t="s">
        <v>53</v>
      </c>
      <c r="B99" s="146">
        <v>23.72</v>
      </c>
      <c r="C99" s="147">
        <v>24.9</v>
      </c>
      <c r="D99" s="147">
        <v>26.15</v>
      </c>
      <c r="E99" s="147">
        <v>27.45</v>
      </c>
      <c r="F99" s="147">
        <v>28.83</v>
      </c>
      <c r="G99" s="23"/>
      <c r="I99" s="34">
        <f t="shared" si="39"/>
        <v>1897.6</v>
      </c>
      <c r="J99" s="27">
        <f t="shared" si="40"/>
        <v>1992</v>
      </c>
      <c r="K99" s="27">
        <f t="shared" si="41"/>
        <v>2092</v>
      </c>
      <c r="L99" s="27">
        <f t="shared" si="42"/>
        <v>2196</v>
      </c>
      <c r="M99" s="27">
        <f t="shared" si="20"/>
        <v>2306.3999999999996</v>
      </c>
      <c r="N99" s="23"/>
      <c r="P99" s="34">
        <f t="shared" si="45"/>
        <v>4111.4666666666662</v>
      </c>
      <c r="Q99" s="27">
        <f t="shared" si="45"/>
        <v>4316</v>
      </c>
      <c r="R99" s="27">
        <f t="shared" si="45"/>
        <v>4532.666666666667</v>
      </c>
      <c r="S99" s="27">
        <f t="shared" si="45"/>
        <v>4758</v>
      </c>
      <c r="T99" s="27">
        <f t="shared" si="45"/>
        <v>4997.2</v>
      </c>
      <c r="U99" s="23"/>
      <c r="W99" s="34">
        <f t="shared" si="44"/>
        <v>49337.599999999999</v>
      </c>
      <c r="X99" s="27">
        <f t="shared" si="44"/>
        <v>51792</v>
      </c>
      <c r="Y99" s="27">
        <f t="shared" si="44"/>
        <v>54392</v>
      </c>
      <c r="Z99" s="27">
        <f t="shared" si="44"/>
        <v>57096</v>
      </c>
      <c r="AA99" s="37">
        <f t="shared" si="44"/>
        <v>59966.399999999994</v>
      </c>
      <c r="AB99" s="23"/>
    </row>
    <row r="100" spans="1:28" x14ac:dyDescent="0.25">
      <c r="A100" s="114" t="s">
        <v>59</v>
      </c>
      <c r="B100" s="146">
        <v>17.71</v>
      </c>
      <c r="C100" s="147">
        <v>18.59</v>
      </c>
      <c r="D100" s="147">
        <v>19.52</v>
      </c>
      <c r="E100" s="147">
        <v>20.5</v>
      </c>
      <c r="F100" s="147">
        <v>21.52</v>
      </c>
      <c r="G100" s="23"/>
      <c r="I100" s="34">
        <f t="shared" si="39"/>
        <v>1416.8000000000002</v>
      </c>
      <c r="J100" s="27">
        <f t="shared" si="40"/>
        <v>1487.2</v>
      </c>
      <c r="K100" s="27">
        <f t="shared" si="41"/>
        <v>1561.6</v>
      </c>
      <c r="L100" s="27">
        <f t="shared" si="42"/>
        <v>1640</v>
      </c>
      <c r="M100" s="27">
        <f t="shared" si="20"/>
        <v>1721.6</v>
      </c>
      <c r="N100" s="23"/>
      <c r="P100" s="34">
        <f t="shared" si="45"/>
        <v>3069.7333333333336</v>
      </c>
      <c r="Q100" s="27">
        <f t="shared" si="45"/>
        <v>3222.2666666666669</v>
      </c>
      <c r="R100" s="27">
        <f t="shared" si="45"/>
        <v>3383.4666666666667</v>
      </c>
      <c r="S100" s="27">
        <f t="shared" si="45"/>
        <v>3553.3333333333335</v>
      </c>
      <c r="T100" s="27">
        <f t="shared" si="45"/>
        <v>3730.1333333333332</v>
      </c>
      <c r="U100" s="23"/>
      <c r="W100" s="34">
        <f t="shared" si="44"/>
        <v>36836.800000000003</v>
      </c>
      <c r="X100" s="27">
        <f t="shared" si="44"/>
        <v>38667.200000000004</v>
      </c>
      <c r="Y100" s="27">
        <f t="shared" si="44"/>
        <v>40601.599999999999</v>
      </c>
      <c r="Z100" s="27">
        <f t="shared" si="44"/>
        <v>42640</v>
      </c>
      <c r="AA100" s="37">
        <f t="shared" si="44"/>
        <v>44761.599999999999</v>
      </c>
      <c r="AB100" s="23"/>
    </row>
    <row r="101" spans="1:28" x14ac:dyDescent="0.25">
      <c r="A101" s="114" t="s">
        <v>54</v>
      </c>
      <c r="B101" s="146">
        <v>24.94</v>
      </c>
      <c r="C101" s="147">
        <v>26.19</v>
      </c>
      <c r="D101" s="147">
        <v>27.5</v>
      </c>
      <c r="E101" s="147">
        <v>28.88</v>
      </c>
      <c r="F101" s="147">
        <v>30.33</v>
      </c>
      <c r="G101" s="23"/>
      <c r="I101" s="34">
        <f t="shared" si="39"/>
        <v>1995.2</v>
      </c>
      <c r="J101" s="27">
        <f t="shared" si="40"/>
        <v>2095.2000000000003</v>
      </c>
      <c r="K101" s="27">
        <f t="shared" si="41"/>
        <v>2200</v>
      </c>
      <c r="L101" s="27">
        <f t="shared" si="42"/>
        <v>2310.4</v>
      </c>
      <c r="M101" s="27">
        <f t="shared" si="20"/>
        <v>2426.3999999999996</v>
      </c>
      <c r="N101" s="23"/>
      <c r="P101" s="34">
        <f t="shared" ref="P101:T105" si="76">(I101*26)/12</f>
        <v>4322.9333333333334</v>
      </c>
      <c r="Q101" s="27">
        <f t="shared" si="76"/>
        <v>4539.6000000000004</v>
      </c>
      <c r="R101" s="27">
        <f t="shared" si="76"/>
        <v>4766.666666666667</v>
      </c>
      <c r="S101" s="27">
        <f t="shared" si="76"/>
        <v>5005.8666666666668</v>
      </c>
      <c r="T101" s="27">
        <f t="shared" si="76"/>
        <v>5257.2</v>
      </c>
      <c r="U101" s="23"/>
      <c r="W101" s="34">
        <f t="shared" si="44"/>
        <v>51875.200000000004</v>
      </c>
      <c r="X101" s="27">
        <f t="shared" si="44"/>
        <v>54475.200000000004</v>
      </c>
      <c r="Y101" s="27">
        <f t="shared" si="44"/>
        <v>57200</v>
      </c>
      <c r="Z101" s="27">
        <f t="shared" si="44"/>
        <v>60070.400000000001</v>
      </c>
      <c r="AA101" s="37">
        <f t="shared" si="44"/>
        <v>63086.399999999994</v>
      </c>
      <c r="AB101" s="23"/>
    </row>
    <row r="102" spans="1:28" s="5" customFormat="1" x14ac:dyDescent="0.25">
      <c r="A102" s="120" t="s">
        <v>55</v>
      </c>
      <c r="B102" s="146">
        <v>27.97</v>
      </c>
      <c r="C102" s="147">
        <v>29.37</v>
      </c>
      <c r="D102" s="147">
        <v>30.84</v>
      </c>
      <c r="E102" s="147">
        <v>32.39</v>
      </c>
      <c r="F102" s="147">
        <v>34.01</v>
      </c>
      <c r="G102" s="23"/>
      <c r="I102" s="34">
        <f t="shared" si="39"/>
        <v>2237.6</v>
      </c>
      <c r="J102" s="27">
        <f t="shared" si="40"/>
        <v>2349.6</v>
      </c>
      <c r="K102" s="27">
        <f t="shared" si="41"/>
        <v>2467.1999999999998</v>
      </c>
      <c r="L102" s="27">
        <f t="shared" si="42"/>
        <v>2591.1999999999998</v>
      </c>
      <c r="M102" s="27">
        <f t="shared" si="20"/>
        <v>2720.7999999999997</v>
      </c>
      <c r="N102" s="23"/>
      <c r="O102" s="2"/>
      <c r="P102" s="34">
        <f t="shared" si="76"/>
        <v>4848.1333333333332</v>
      </c>
      <c r="Q102" s="27">
        <f t="shared" si="76"/>
        <v>5090.8</v>
      </c>
      <c r="R102" s="27">
        <f t="shared" si="76"/>
        <v>5345.5999999999995</v>
      </c>
      <c r="S102" s="27">
        <f t="shared" si="76"/>
        <v>5614.2666666666664</v>
      </c>
      <c r="T102" s="27">
        <f t="shared" si="76"/>
        <v>5895.0666666666657</v>
      </c>
      <c r="U102" s="23"/>
      <c r="W102" s="34">
        <f t="shared" si="44"/>
        <v>58177.599999999999</v>
      </c>
      <c r="X102" s="27">
        <f t="shared" si="44"/>
        <v>61089.599999999999</v>
      </c>
      <c r="Y102" s="27">
        <f t="shared" si="44"/>
        <v>64147.199999999997</v>
      </c>
      <c r="Z102" s="27">
        <f t="shared" si="44"/>
        <v>67371.199999999997</v>
      </c>
      <c r="AA102" s="37">
        <f t="shared" si="44"/>
        <v>70740.799999999988</v>
      </c>
      <c r="AB102" s="23"/>
    </row>
    <row r="103" spans="1:28" s="5" customFormat="1" x14ac:dyDescent="0.25">
      <c r="A103" s="120" t="s">
        <v>90</v>
      </c>
      <c r="B103" s="146">
        <v>18.77</v>
      </c>
      <c r="C103" s="147">
        <v>19.71</v>
      </c>
      <c r="D103" s="147">
        <v>20.7</v>
      </c>
      <c r="E103" s="147">
        <v>21.73</v>
      </c>
      <c r="F103" s="147">
        <v>22.82</v>
      </c>
      <c r="G103" s="23"/>
      <c r="I103" s="34">
        <f t="shared" si="39"/>
        <v>1501.6</v>
      </c>
      <c r="J103" s="27">
        <f t="shared" si="40"/>
        <v>1576.8000000000002</v>
      </c>
      <c r="K103" s="27">
        <f t="shared" si="41"/>
        <v>1656</v>
      </c>
      <c r="L103" s="27">
        <f t="shared" si="42"/>
        <v>1738.4</v>
      </c>
      <c r="M103" s="27">
        <f t="shared" si="20"/>
        <v>1825.6</v>
      </c>
      <c r="N103" s="23"/>
      <c r="O103" s="2"/>
      <c r="P103" s="34">
        <f t="shared" si="76"/>
        <v>3253.4666666666667</v>
      </c>
      <c r="Q103" s="27">
        <f t="shared" si="76"/>
        <v>3416.4</v>
      </c>
      <c r="R103" s="27">
        <f t="shared" si="76"/>
        <v>3588</v>
      </c>
      <c r="S103" s="27">
        <f t="shared" si="76"/>
        <v>3766.5333333333333</v>
      </c>
      <c r="T103" s="27">
        <f t="shared" si="76"/>
        <v>3955.4666666666667</v>
      </c>
      <c r="U103" s="23"/>
      <c r="W103" s="34">
        <f t="shared" si="44"/>
        <v>39041.599999999999</v>
      </c>
      <c r="X103" s="27">
        <f t="shared" si="44"/>
        <v>40996.800000000003</v>
      </c>
      <c r="Y103" s="27">
        <f t="shared" si="44"/>
        <v>43056</v>
      </c>
      <c r="Z103" s="27">
        <f t="shared" si="44"/>
        <v>45198.400000000001</v>
      </c>
      <c r="AA103" s="37">
        <f t="shared" si="44"/>
        <v>47465.599999999999</v>
      </c>
      <c r="AB103" s="23"/>
    </row>
    <row r="104" spans="1:28" s="5" customFormat="1" x14ac:dyDescent="0.25">
      <c r="A104" s="120" t="s">
        <v>80</v>
      </c>
      <c r="B104" s="146">
        <v>16.57</v>
      </c>
      <c r="C104" s="147">
        <v>17.399999999999999</v>
      </c>
      <c r="D104" s="147">
        <v>18.27</v>
      </c>
      <c r="E104" s="147">
        <v>19.18</v>
      </c>
      <c r="F104" s="147">
        <v>20.14</v>
      </c>
      <c r="G104" s="23"/>
      <c r="I104" s="34">
        <f t="shared" si="39"/>
        <v>1325.6</v>
      </c>
      <c r="J104" s="27">
        <f t="shared" si="40"/>
        <v>1392</v>
      </c>
      <c r="K104" s="27">
        <f t="shared" si="41"/>
        <v>1461.6</v>
      </c>
      <c r="L104" s="27">
        <f t="shared" si="42"/>
        <v>1534.4</v>
      </c>
      <c r="M104" s="27">
        <f t="shared" si="20"/>
        <v>1611.2</v>
      </c>
      <c r="N104" s="23"/>
      <c r="O104" s="2"/>
      <c r="P104" s="34">
        <f t="shared" si="76"/>
        <v>2872.1333333333332</v>
      </c>
      <c r="Q104" s="27">
        <f t="shared" si="76"/>
        <v>3016</v>
      </c>
      <c r="R104" s="27">
        <f t="shared" si="76"/>
        <v>3166.7999999999997</v>
      </c>
      <c r="S104" s="27">
        <f t="shared" si="76"/>
        <v>3324.5333333333333</v>
      </c>
      <c r="T104" s="27">
        <f t="shared" si="76"/>
        <v>3490.9333333333338</v>
      </c>
      <c r="U104" s="23"/>
      <c r="W104" s="34">
        <f t="shared" si="44"/>
        <v>34465.599999999999</v>
      </c>
      <c r="X104" s="27">
        <f t="shared" si="44"/>
        <v>36192</v>
      </c>
      <c r="Y104" s="27">
        <f t="shared" si="44"/>
        <v>38001.599999999999</v>
      </c>
      <c r="Z104" s="27">
        <f t="shared" si="44"/>
        <v>39894.400000000001</v>
      </c>
      <c r="AA104" s="37">
        <f t="shared" si="44"/>
        <v>41891.200000000004</v>
      </c>
      <c r="AB104" s="23"/>
    </row>
    <row r="105" spans="1:28" s="5" customFormat="1" x14ac:dyDescent="0.25">
      <c r="A105" s="120" t="s">
        <v>57</v>
      </c>
      <c r="B105" s="146">
        <v>18.77</v>
      </c>
      <c r="C105" s="147">
        <v>19.71</v>
      </c>
      <c r="D105" s="147">
        <v>20.7</v>
      </c>
      <c r="E105" s="147">
        <v>21.73</v>
      </c>
      <c r="F105" s="147">
        <v>22.82</v>
      </c>
      <c r="G105" s="23"/>
      <c r="I105" s="34">
        <f t="shared" si="39"/>
        <v>1501.6</v>
      </c>
      <c r="J105" s="27">
        <f t="shared" si="40"/>
        <v>1576.8000000000002</v>
      </c>
      <c r="K105" s="27">
        <f t="shared" si="41"/>
        <v>1656</v>
      </c>
      <c r="L105" s="27">
        <f t="shared" si="42"/>
        <v>1738.4</v>
      </c>
      <c r="M105" s="27">
        <f t="shared" si="20"/>
        <v>1825.6</v>
      </c>
      <c r="N105" s="23"/>
      <c r="O105" s="2"/>
      <c r="P105" s="34">
        <f t="shared" si="76"/>
        <v>3253.4666666666667</v>
      </c>
      <c r="Q105" s="27">
        <f t="shared" si="76"/>
        <v>3416.4</v>
      </c>
      <c r="R105" s="27">
        <f t="shared" si="76"/>
        <v>3588</v>
      </c>
      <c r="S105" s="27">
        <f t="shared" si="76"/>
        <v>3766.5333333333333</v>
      </c>
      <c r="T105" s="27">
        <f t="shared" si="76"/>
        <v>3955.4666666666667</v>
      </c>
      <c r="U105" s="23"/>
      <c r="W105" s="34">
        <f t="shared" si="44"/>
        <v>39041.599999999999</v>
      </c>
      <c r="X105" s="27">
        <f t="shared" si="44"/>
        <v>40996.800000000003</v>
      </c>
      <c r="Y105" s="27">
        <f t="shared" si="44"/>
        <v>43056</v>
      </c>
      <c r="Z105" s="27">
        <f t="shared" si="44"/>
        <v>45198.400000000001</v>
      </c>
      <c r="AA105" s="37">
        <f t="shared" si="44"/>
        <v>47465.599999999999</v>
      </c>
      <c r="AB105" s="23"/>
    </row>
    <row r="106" spans="1:28" ht="14.1" customHeight="1" x14ac:dyDescent="0.25">
      <c r="A106" s="43"/>
      <c r="B106" s="44"/>
      <c r="C106" s="45"/>
      <c r="D106" s="45"/>
      <c r="E106" s="46"/>
      <c r="F106" s="45"/>
      <c r="G106" s="23"/>
      <c r="I106" s="47"/>
      <c r="J106" s="46"/>
      <c r="K106" s="48"/>
      <c r="L106" s="49"/>
      <c r="M106" s="48"/>
      <c r="N106" s="23"/>
      <c r="O106" s="27"/>
      <c r="P106" s="47"/>
      <c r="Q106" s="49"/>
      <c r="R106" s="48"/>
      <c r="S106" s="49"/>
      <c r="T106" s="48"/>
      <c r="U106" s="23"/>
      <c r="W106" s="47"/>
      <c r="X106" s="49"/>
      <c r="Y106" s="48"/>
      <c r="Z106" s="49"/>
      <c r="AA106" s="48"/>
      <c r="AB106" s="23"/>
    </row>
    <row r="107" spans="1:28" x14ac:dyDescent="0.25">
      <c r="A107" s="144" t="s">
        <v>184</v>
      </c>
      <c r="B107" s="39"/>
      <c r="C107" s="40"/>
      <c r="D107" s="41"/>
      <c r="E107" s="40"/>
      <c r="F107" s="41"/>
      <c r="G107" s="23"/>
      <c r="I107" s="34"/>
      <c r="J107" s="27"/>
      <c r="K107" s="27"/>
      <c r="L107" s="27"/>
      <c r="M107" s="27"/>
      <c r="N107" s="23"/>
      <c r="P107" s="34"/>
      <c r="Q107" s="27"/>
      <c r="R107" s="27"/>
      <c r="S107" s="27"/>
      <c r="T107" s="27"/>
      <c r="U107" s="23"/>
      <c r="W107" s="34"/>
      <c r="X107" s="27"/>
      <c r="Y107" s="27"/>
      <c r="Z107" s="27"/>
      <c r="AA107" s="37"/>
      <c r="AB107" s="23"/>
    </row>
    <row r="108" spans="1:28" x14ac:dyDescent="0.25">
      <c r="A108" s="114" t="s">
        <v>32</v>
      </c>
      <c r="B108" s="39">
        <v>14.219799999999999</v>
      </c>
      <c r="C108" s="40">
        <v>14.9352</v>
      </c>
      <c r="D108" s="41">
        <v>15.68</v>
      </c>
      <c r="E108" s="40">
        <v>16.463999999999999</v>
      </c>
      <c r="F108" s="41">
        <v>17.287199999999999</v>
      </c>
      <c r="G108" s="23"/>
      <c r="I108" s="34">
        <f t="shared" ref="I108" si="77">B108*80</f>
        <v>1137.5839999999998</v>
      </c>
      <c r="J108" s="27">
        <f t="shared" ref="J108" si="78">C108*80</f>
        <v>1194.816</v>
      </c>
      <c r="K108" s="27">
        <f t="shared" ref="K108" si="79">D108*80</f>
        <v>1254.4000000000001</v>
      </c>
      <c r="L108" s="27">
        <f t="shared" ref="L108" si="80">E108*80</f>
        <v>1317.12</v>
      </c>
      <c r="M108" s="27">
        <f t="shared" ref="M108" si="81">F108*80</f>
        <v>1382.9759999999999</v>
      </c>
      <c r="N108" s="23"/>
      <c r="P108" s="34">
        <f t="shared" ref="P108" si="82">(I108*26)/12</f>
        <v>2464.7653333333328</v>
      </c>
      <c r="Q108" s="27">
        <f t="shared" ref="Q108" si="83">(J108*26)/12</f>
        <v>2588.768</v>
      </c>
      <c r="R108" s="27">
        <f t="shared" ref="R108" si="84">(K108*26)/12</f>
        <v>2717.8666666666668</v>
      </c>
      <c r="S108" s="27">
        <f t="shared" ref="S108" si="85">(L108*26)/12</f>
        <v>2853.7599999999998</v>
      </c>
      <c r="T108" s="27">
        <f t="shared" ref="T108" si="86">(M108*26)/12</f>
        <v>2996.4479999999999</v>
      </c>
      <c r="U108" s="23"/>
      <c r="W108" s="34">
        <f t="shared" ref="W108" si="87">I108*26</f>
        <v>29577.183999999994</v>
      </c>
      <c r="X108" s="27">
        <f t="shared" ref="X108" si="88">J108*26</f>
        <v>31065.216</v>
      </c>
      <c r="Y108" s="27">
        <f t="shared" ref="Y108" si="89">K108*26</f>
        <v>32614.400000000001</v>
      </c>
      <c r="Z108" s="27">
        <f t="shared" ref="Z108" si="90">L108*26</f>
        <v>34245.119999999995</v>
      </c>
      <c r="AA108" s="37">
        <f t="shared" ref="AA108" si="91">M108*26</f>
        <v>35957.375999999997</v>
      </c>
      <c r="AB108" s="23"/>
    </row>
    <row r="109" spans="1:28" x14ac:dyDescent="0.25">
      <c r="A109" s="114" t="s">
        <v>33</v>
      </c>
      <c r="B109" s="39">
        <v>16.052400000000002</v>
      </c>
      <c r="C109" s="40">
        <v>16.856000000000002</v>
      </c>
      <c r="D109" s="41">
        <v>17.698800000000002</v>
      </c>
      <c r="E109" s="40">
        <v>18.5808</v>
      </c>
      <c r="F109" s="41">
        <v>19.502000000000002</v>
      </c>
      <c r="G109" s="23"/>
      <c r="I109" s="34">
        <f t="shared" ref="I109:I138" si="92">B109*80</f>
        <v>1284.1920000000002</v>
      </c>
      <c r="J109" s="27">
        <f t="shared" ref="J109:J138" si="93">C109*80</f>
        <v>1348.48</v>
      </c>
      <c r="K109" s="27">
        <f t="shared" ref="K109:K138" si="94">D109*80</f>
        <v>1415.9040000000002</v>
      </c>
      <c r="L109" s="27">
        <f t="shared" ref="L109:L138" si="95">E109*80</f>
        <v>1486.4639999999999</v>
      </c>
      <c r="M109" s="27">
        <f t="shared" ref="M109:M138" si="96">F109*80</f>
        <v>1560.1600000000003</v>
      </c>
      <c r="N109" s="23"/>
      <c r="P109" s="34">
        <f t="shared" ref="P109:P148" si="97">(I109*26)/12</f>
        <v>2782.4160000000006</v>
      </c>
      <c r="Q109" s="27">
        <f t="shared" ref="Q109:Q148" si="98">(J109*26)/12</f>
        <v>2921.7066666666669</v>
      </c>
      <c r="R109" s="27">
        <f t="shared" ref="R109:R148" si="99">(K109*26)/12</f>
        <v>3067.7920000000008</v>
      </c>
      <c r="S109" s="27">
        <f t="shared" ref="S109:S147" si="100">(L109*26)/12</f>
        <v>3220.672</v>
      </c>
      <c r="T109" s="27">
        <f t="shared" ref="T109:T148" si="101">(M109*26)/12</f>
        <v>3380.3466666666677</v>
      </c>
      <c r="U109" s="23"/>
      <c r="W109" s="34">
        <f t="shared" ref="W109:W148" si="102">I109*26</f>
        <v>33388.992000000006</v>
      </c>
      <c r="X109" s="27">
        <f t="shared" ref="X109:X148" si="103">J109*26</f>
        <v>35060.480000000003</v>
      </c>
      <c r="Y109" s="27">
        <f t="shared" ref="Y109:Y148" si="104">K109*26</f>
        <v>36813.504000000008</v>
      </c>
      <c r="Z109" s="27">
        <f t="shared" ref="Z109:Z148" si="105">L109*26</f>
        <v>38648.063999999998</v>
      </c>
      <c r="AA109" s="37">
        <f t="shared" ref="AA109:AA148" si="106">M109*26</f>
        <v>40564.160000000011</v>
      </c>
      <c r="AB109" s="23"/>
    </row>
    <row r="110" spans="1:28" x14ac:dyDescent="0.25">
      <c r="A110" s="114" t="s">
        <v>82</v>
      </c>
      <c r="B110" s="39">
        <v>17.659600000000001</v>
      </c>
      <c r="C110" s="40">
        <v>18.541600000000003</v>
      </c>
      <c r="D110" s="41">
        <v>19.4726</v>
      </c>
      <c r="E110" s="40">
        <v>20.442800000000002</v>
      </c>
      <c r="F110" s="41">
        <v>21.462</v>
      </c>
      <c r="G110" s="23"/>
      <c r="I110" s="34">
        <f t="shared" si="92"/>
        <v>1412.768</v>
      </c>
      <c r="J110" s="27">
        <f t="shared" si="93"/>
        <v>1483.3280000000002</v>
      </c>
      <c r="K110" s="27">
        <f t="shared" si="94"/>
        <v>1557.808</v>
      </c>
      <c r="L110" s="27">
        <f t="shared" si="95"/>
        <v>1635.4240000000002</v>
      </c>
      <c r="M110" s="27">
        <f t="shared" si="96"/>
        <v>1716.96</v>
      </c>
      <c r="N110" s="23"/>
      <c r="P110" s="34">
        <f t="shared" si="97"/>
        <v>3060.9973333333332</v>
      </c>
      <c r="Q110" s="27">
        <f t="shared" si="98"/>
        <v>3213.8773333333338</v>
      </c>
      <c r="R110" s="27">
        <f t="shared" si="99"/>
        <v>3375.2506666666668</v>
      </c>
      <c r="S110" s="27">
        <f t="shared" si="100"/>
        <v>3543.4186666666669</v>
      </c>
      <c r="T110" s="27">
        <f t="shared" si="101"/>
        <v>3720.08</v>
      </c>
      <c r="U110" s="23"/>
      <c r="W110" s="34">
        <f t="shared" si="102"/>
        <v>36731.968000000001</v>
      </c>
      <c r="X110" s="27">
        <f t="shared" si="103"/>
        <v>38566.528000000006</v>
      </c>
      <c r="Y110" s="27">
        <f t="shared" si="104"/>
        <v>40503.008000000002</v>
      </c>
      <c r="Z110" s="27">
        <f t="shared" si="105"/>
        <v>42521.024000000005</v>
      </c>
      <c r="AA110" s="37">
        <f t="shared" si="106"/>
        <v>44640.959999999999</v>
      </c>
      <c r="AB110" s="23"/>
    </row>
    <row r="111" spans="1:28" x14ac:dyDescent="0.25">
      <c r="A111" s="114" t="s">
        <v>41</v>
      </c>
      <c r="B111" s="39">
        <v>22.549800000000001</v>
      </c>
      <c r="C111" s="40">
        <v>23.666999999999998</v>
      </c>
      <c r="D111" s="41">
        <v>24.852800000000002</v>
      </c>
      <c r="E111" s="40">
        <v>26.0974</v>
      </c>
      <c r="F111" s="41">
        <v>27.4008</v>
      </c>
      <c r="G111" s="23"/>
      <c r="I111" s="34">
        <f t="shared" si="92"/>
        <v>1803.9840000000002</v>
      </c>
      <c r="J111" s="27">
        <f t="shared" si="93"/>
        <v>1893.36</v>
      </c>
      <c r="K111" s="27">
        <f t="shared" si="94"/>
        <v>1988.2240000000002</v>
      </c>
      <c r="L111" s="27">
        <f t="shared" si="95"/>
        <v>2087.7919999999999</v>
      </c>
      <c r="M111" s="27">
        <f t="shared" si="96"/>
        <v>2192.0639999999999</v>
      </c>
      <c r="N111" s="23"/>
      <c r="P111" s="34">
        <f t="shared" si="97"/>
        <v>3908.6320000000001</v>
      </c>
      <c r="Q111" s="27">
        <f t="shared" si="98"/>
        <v>4102.28</v>
      </c>
      <c r="R111" s="27">
        <f t="shared" si="99"/>
        <v>4307.818666666667</v>
      </c>
      <c r="S111" s="27">
        <f t="shared" si="100"/>
        <v>4523.5493333333334</v>
      </c>
      <c r="T111" s="27">
        <f t="shared" si="101"/>
        <v>4749.4719999999998</v>
      </c>
      <c r="U111" s="23"/>
      <c r="W111" s="34">
        <f t="shared" si="102"/>
        <v>46903.584000000003</v>
      </c>
      <c r="X111" s="27">
        <f t="shared" si="103"/>
        <v>49227.360000000001</v>
      </c>
      <c r="Y111" s="27">
        <f t="shared" si="104"/>
        <v>51693.824000000008</v>
      </c>
      <c r="Z111" s="27">
        <f t="shared" si="105"/>
        <v>54282.591999999997</v>
      </c>
      <c r="AA111" s="37">
        <f t="shared" si="106"/>
        <v>56993.663999999997</v>
      </c>
      <c r="AB111" s="23"/>
    </row>
    <row r="112" spans="1:28" x14ac:dyDescent="0.25">
      <c r="A112" s="114" t="s">
        <v>36</v>
      </c>
      <c r="B112" s="39">
        <v>20.668199999999999</v>
      </c>
      <c r="C112" s="40">
        <v>21.697199999999999</v>
      </c>
      <c r="D112" s="41">
        <v>22.785</v>
      </c>
      <c r="E112" s="40">
        <v>23.921800000000001</v>
      </c>
      <c r="F112" s="41">
        <v>25.117400000000004</v>
      </c>
      <c r="G112" s="23"/>
      <c r="I112" s="34">
        <f t="shared" si="92"/>
        <v>1653.4559999999999</v>
      </c>
      <c r="J112" s="27">
        <f t="shared" si="93"/>
        <v>1735.7759999999998</v>
      </c>
      <c r="K112" s="27">
        <f t="shared" si="94"/>
        <v>1822.8</v>
      </c>
      <c r="L112" s="27">
        <f t="shared" si="95"/>
        <v>1913.7440000000001</v>
      </c>
      <c r="M112" s="27">
        <f t="shared" si="96"/>
        <v>2009.3920000000003</v>
      </c>
      <c r="N112" s="23"/>
      <c r="P112" s="34">
        <f t="shared" si="97"/>
        <v>3582.4879999999998</v>
      </c>
      <c r="Q112" s="27">
        <f t="shared" si="98"/>
        <v>3760.8479999999995</v>
      </c>
      <c r="R112" s="27">
        <f t="shared" si="99"/>
        <v>3949.3999999999996</v>
      </c>
      <c r="S112" s="27">
        <f t="shared" si="100"/>
        <v>4146.445333333334</v>
      </c>
      <c r="T112" s="27">
        <f t="shared" si="101"/>
        <v>4353.6826666666675</v>
      </c>
      <c r="U112" s="23"/>
      <c r="W112" s="34">
        <f t="shared" si="102"/>
        <v>42989.856</v>
      </c>
      <c r="X112" s="27">
        <f t="shared" si="103"/>
        <v>45130.175999999992</v>
      </c>
      <c r="Y112" s="27">
        <f t="shared" si="104"/>
        <v>47392.799999999996</v>
      </c>
      <c r="Z112" s="27">
        <f t="shared" si="105"/>
        <v>49757.344000000005</v>
      </c>
      <c r="AA112" s="37">
        <f t="shared" si="106"/>
        <v>52244.19200000001</v>
      </c>
      <c r="AB112" s="23"/>
    </row>
    <row r="113" spans="1:28" x14ac:dyDescent="0.25">
      <c r="A113" s="114" t="s">
        <v>73</v>
      </c>
      <c r="B113" s="39">
        <v>13.798399999999999</v>
      </c>
      <c r="C113" s="40">
        <v>14.494199999999999</v>
      </c>
      <c r="D113" s="41">
        <v>15.2096</v>
      </c>
      <c r="E113" s="40">
        <v>15.974</v>
      </c>
      <c r="F113" s="41">
        <v>16.7776</v>
      </c>
      <c r="G113" s="23"/>
      <c r="I113" s="34">
        <f t="shared" si="92"/>
        <v>1103.8719999999998</v>
      </c>
      <c r="J113" s="27">
        <f t="shared" si="93"/>
        <v>1159.5360000000001</v>
      </c>
      <c r="K113" s="27">
        <f t="shared" si="94"/>
        <v>1216.768</v>
      </c>
      <c r="L113" s="27">
        <f t="shared" si="95"/>
        <v>1277.92</v>
      </c>
      <c r="M113" s="27">
        <f t="shared" si="96"/>
        <v>1342.2080000000001</v>
      </c>
      <c r="N113" s="23"/>
      <c r="P113" s="34">
        <f t="shared" si="97"/>
        <v>2391.7226666666661</v>
      </c>
      <c r="Q113" s="27">
        <f t="shared" si="98"/>
        <v>2512.328</v>
      </c>
      <c r="R113" s="27">
        <f t="shared" si="99"/>
        <v>2636.3306666666667</v>
      </c>
      <c r="S113" s="27">
        <f t="shared" si="100"/>
        <v>2768.8266666666664</v>
      </c>
      <c r="T113" s="27">
        <f t="shared" si="101"/>
        <v>2908.1173333333336</v>
      </c>
      <c r="U113" s="23"/>
      <c r="W113" s="34">
        <f t="shared" si="102"/>
        <v>28700.671999999995</v>
      </c>
      <c r="X113" s="27">
        <f t="shared" si="103"/>
        <v>30147.936000000002</v>
      </c>
      <c r="Y113" s="27">
        <f t="shared" si="104"/>
        <v>31635.968000000001</v>
      </c>
      <c r="Z113" s="27">
        <f t="shared" si="105"/>
        <v>33225.919999999998</v>
      </c>
      <c r="AA113" s="37">
        <f t="shared" si="106"/>
        <v>34897.408000000003</v>
      </c>
      <c r="AB113" s="23"/>
    </row>
    <row r="114" spans="1:28" x14ac:dyDescent="0.25">
      <c r="A114" s="114" t="s">
        <v>74</v>
      </c>
      <c r="B114" s="39">
        <v>15.3468</v>
      </c>
      <c r="C114" s="40">
        <v>16.121000000000002</v>
      </c>
      <c r="D114" s="41">
        <v>16.921953999999999</v>
      </c>
      <c r="E114" s="40">
        <v>17.777200000000001</v>
      </c>
      <c r="F114" s="41">
        <v>18.659200000000002</v>
      </c>
      <c r="G114" s="23"/>
      <c r="I114" s="34">
        <f t="shared" si="92"/>
        <v>1227.7439999999999</v>
      </c>
      <c r="J114" s="27">
        <f t="shared" si="93"/>
        <v>1289.6800000000003</v>
      </c>
      <c r="K114" s="27">
        <f t="shared" si="94"/>
        <v>1353.75632</v>
      </c>
      <c r="L114" s="27">
        <f t="shared" si="95"/>
        <v>1422.1759999999999</v>
      </c>
      <c r="M114" s="27">
        <f t="shared" si="96"/>
        <v>1492.7360000000001</v>
      </c>
      <c r="N114" s="23"/>
      <c r="P114" s="34">
        <f t="shared" si="97"/>
        <v>2660.1119999999996</v>
      </c>
      <c r="Q114" s="27">
        <f t="shared" si="98"/>
        <v>2794.3066666666673</v>
      </c>
      <c r="R114" s="27">
        <f t="shared" si="99"/>
        <v>2933.1386933333329</v>
      </c>
      <c r="S114" s="27">
        <f t="shared" si="100"/>
        <v>3081.3813333333333</v>
      </c>
      <c r="T114" s="27">
        <f t="shared" si="101"/>
        <v>3234.2613333333338</v>
      </c>
      <c r="U114" s="23"/>
      <c r="W114" s="34">
        <f t="shared" si="102"/>
        <v>31921.343999999997</v>
      </c>
      <c r="X114" s="27">
        <f t="shared" si="103"/>
        <v>33531.680000000008</v>
      </c>
      <c r="Y114" s="27">
        <f t="shared" si="104"/>
        <v>35197.664319999996</v>
      </c>
      <c r="Z114" s="27">
        <f t="shared" si="105"/>
        <v>36976.576000000001</v>
      </c>
      <c r="AA114" s="37">
        <f t="shared" si="106"/>
        <v>38811.136000000006</v>
      </c>
      <c r="AB114" s="23"/>
    </row>
    <row r="115" spans="1:28" x14ac:dyDescent="0.25">
      <c r="A115" s="114" t="s">
        <v>35</v>
      </c>
      <c r="B115" s="39">
        <v>17.022600000000001</v>
      </c>
      <c r="C115" s="40">
        <v>17.875200000000003</v>
      </c>
      <c r="D115" s="41">
        <v>18.767000000000003</v>
      </c>
      <c r="E115" s="40">
        <v>19.707800000000002</v>
      </c>
      <c r="F115" s="41">
        <v>20.687800000000003</v>
      </c>
      <c r="G115" s="148">
        <v>25.72</v>
      </c>
      <c r="I115" s="34">
        <f t="shared" si="92"/>
        <v>1361.808</v>
      </c>
      <c r="J115" s="27">
        <f t="shared" si="93"/>
        <v>1430.0160000000003</v>
      </c>
      <c r="K115" s="27">
        <f t="shared" si="94"/>
        <v>1501.3600000000001</v>
      </c>
      <c r="L115" s="27">
        <f t="shared" si="95"/>
        <v>1576.6240000000003</v>
      </c>
      <c r="M115" s="27">
        <f t="shared" si="96"/>
        <v>1655.0240000000003</v>
      </c>
      <c r="N115" s="116">
        <f t="shared" ref="N115:N116" si="107">G115*80</f>
        <v>2057.6</v>
      </c>
      <c r="P115" s="34">
        <f t="shared" si="97"/>
        <v>2950.5840000000003</v>
      </c>
      <c r="Q115" s="27">
        <f t="shared" si="98"/>
        <v>3098.3680000000004</v>
      </c>
      <c r="R115" s="27">
        <f t="shared" si="99"/>
        <v>3252.9466666666667</v>
      </c>
      <c r="S115" s="27">
        <f t="shared" si="100"/>
        <v>3416.0186666666673</v>
      </c>
      <c r="T115" s="27">
        <f t="shared" si="101"/>
        <v>3585.8853333333341</v>
      </c>
      <c r="U115" s="116">
        <f t="shared" ref="U115:U116" si="108">(N115*26)/12</f>
        <v>4458.1333333333332</v>
      </c>
      <c r="W115" s="34">
        <f t="shared" si="102"/>
        <v>35407.008000000002</v>
      </c>
      <c r="X115" s="27">
        <f t="shared" si="103"/>
        <v>37180.416000000005</v>
      </c>
      <c r="Y115" s="27">
        <f t="shared" si="104"/>
        <v>39035.360000000001</v>
      </c>
      <c r="Z115" s="27">
        <f t="shared" si="105"/>
        <v>40992.224000000009</v>
      </c>
      <c r="AA115" s="37">
        <f t="shared" si="106"/>
        <v>43030.624000000011</v>
      </c>
      <c r="AB115" s="55">
        <f>N115*26</f>
        <v>53497.599999999999</v>
      </c>
    </row>
    <row r="116" spans="1:28" x14ac:dyDescent="0.25">
      <c r="A116" s="114" t="s">
        <v>192</v>
      </c>
      <c r="B116" s="146">
        <f>B114</f>
        <v>15.3468</v>
      </c>
      <c r="C116" s="147">
        <f>C114</f>
        <v>16.121000000000002</v>
      </c>
      <c r="D116" s="147">
        <f t="shared" ref="D116:F116" si="109">D114</f>
        <v>16.921953999999999</v>
      </c>
      <c r="E116" s="147">
        <f t="shared" si="109"/>
        <v>17.777200000000001</v>
      </c>
      <c r="F116" s="147">
        <f t="shared" si="109"/>
        <v>18.659200000000002</v>
      </c>
      <c r="G116" s="148">
        <v>23.34</v>
      </c>
      <c r="I116" s="117">
        <f>I114</f>
        <v>1227.7439999999999</v>
      </c>
      <c r="J116" s="118">
        <f>J114</f>
        <v>1289.6800000000003</v>
      </c>
      <c r="K116" s="118">
        <f t="shared" ref="K116:M116" si="110">K114</f>
        <v>1353.75632</v>
      </c>
      <c r="L116" s="118">
        <f t="shared" si="110"/>
        <v>1422.1759999999999</v>
      </c>
      <c r="M116" s="118">
        <f t="shared" si="110"/>
        <v>1492.7360000000001</v>
      </c>
      <c r="N116" s="116">
        <f t="shared" si="107"/>
        <v>1867.2</v>
      </c>
      <c r="P116" s="117">
        <f>P114</f>
        <v>2660.1119999999996</v>
      </c>
      <c r="Q116" s="118">
        <f>Q114</f>
        <v>2794.3066666666673</v>
      </c>
      <c r="R116" s="118">
        <f t="shared" ref="R116:T116" si="111">R114</f>
        <v>2933.1386933333329</v>
      </c>
      <c r="S116" s="118">
        <f t="shared" si="111"/>
        <v>3081.3813333333333</v>
      </c>
      <c r="T116" s="118">
        <f t="shared" si="111"/>
        <v>3234.2613333333338</v>
      </c>
      <c r="U116" s="116">
        <f t="shared" si="108"/>
        <v>4045.6000000000004</v>
      </c>
      <c r="W116" s="117">
        <f>W114</f>
        <v>31921.343999999997</v>
      </c>
      <c r="X116" s="118">
        <f>X114</f>
        <v>33531.680000000008</v>
      </c>
      <c r="Y116" s="118">
        <f t="shared" ref="Y116:AA116" si="112">Y114</f>
        <v>35197.664319999996</v>
      </c>
      <c r="Z116" s="118">
        <f t="shared" si="112"/>
        <v>36976.576000000001</v>
      </c>
      <c r="AA116" s="118">
        <f t="shared" si="112"/>
        <v>38811.136000000006</v>
      </c>
      <c r="AB116" s="55">
        <f>N116*26</f>
        <v>48547.200000000004</v>
      </c>
    </row>
    <row r="117" spans="1:28" x14ac:dyDescent="0.25">
      <c r="A117" s="114" t="s">
        <v>83</v>
      </c>
      <c r="B117" s="39">
        <v>19.208000000000002</v>
      </c>
      <c r="C117" s="40">
        <v>20.168399999999998</v>
      </c>
      <c r="D117" s="41">
        <v>21.177799999999998</v>
      </c>
      <c r="E117" s="40">
        <v>22.2362</v>
      </c>
      <c r="F117" s="41">
        <v>23.343599999999999</v>
      </c>
      <c r="G117" s="23"/>
      <c r="I117" s="34">
        <f t="shared" si="92"/>
        <v>1536.64</v>
      </c>
      <c r="J117" s="27">
        <f t="shared" si="93"/>
        <v>1613.4719999999998</v>
      </c>
      <c r="K117" s="27">
        <f t="shared" si="94"/>
        <v>1694.2239999999997</v>
      </c>
      <c r="L117" s="27">
        <f t="shared" si="95"/>
        <v>1778.896</v>
      </c>
      <c r="M117" s="27">
        <f t="shared" si="96"/>
        <v>1867.4879999999998</v>
      </c>
      <c r="N117" s="23"/>
      <c r="P117" s="34">
        <f t="shared" si="97"/>
        <v>3329.3866666666668</v>
      </c>
      <c r="Q117" s="27">
        <f t="shared" si="98"/>
        <v>3495.8559999999998</v>
      </c>
      <c r="R117" s="27">
        <f t="shared" si="99"/>
        <v>3670.8186666666661</v>
      </c>
      <c r="S117" s="27">
        <f t="shared" si="100"/>
        <v>3854.2746666666667</v>
      </c>
      <c r="T117" s="27">
        <f t="shared" si="101"/>
        <v>4046.2239999999997</v>
      </c>
      <c r="U117" s="23"/>
      <c r="W117" s="34">
        <f t="shared" si="102"/>
        <v>39952.639999999999</v>
      </c>
      <c r="X117" s="27">
        <f t="shared" si="103"/>
        <v>41950.271999999997</v>
      </c>
      <c r="Y117" s="27">
        <f t="shared" si="104"/>
        <v>44049.823999999993</v>
      </c>
      <c r="Z117" s="27">
        <f t="shared" si="105"/>
        <v>46251.296000000002</v>
      </c>
      <c r="AA117" s="37">
        <f t="shared" si="106"/>
        <v>48554.687999999995</v>
      </c>
      <c r="AB117" s="23"/>
    </row>
    <row r="118" spans="1:28" x14ac:dyDescent="0.25">
      <c r="A118" s="114" t="s">
        <v>43</v>
      </c>
      <c r="B118" s="39">
        <v>17.1402</v>
      </c>
      <c r="C118" s="40">
        <v>18.002600000000001</v>
      </c>
      <c r="D118" s="41">
        <v>18.904200000000003</v>
      </c>
      <c r="E118" s="40">
        <v>19.844999999999999</v>
      </c>
      <c r="F118" s="41">
        <v>20.834800000000001</v>
      </c>
      <c r="G118" s="23"/>
      <c r="I118" s="34">
        <f t="shared" si="92"/>
        <v>1371.2159999999999</v>
      </c>
      <c r="J118" s="27">
        <f t="shared" si="93"/>
        <v>1440.2080000000001</v>
      </c>
      <c r="K118" s="27">
        <f t="shared" si="94"/>
        <v>1512.3360000000002</v>
      </c>
      <c r="L118" s="27">
        <f t="shared" si="95"/>
        <v>1587.6</v>
      </c>
      <c r="M118" s="27">
        <f t="shared" si="96"/>
        <v>1666.7840000000001</v>
      </c>
      <c r="N118" s="23"/>
      <c r="P118" s="34">
        <f t="shared" si="97"/>
        <v>2970.9679999999994</v>
      </c>
      <c r="Q118" s="27">
        <f t="shared" si="98"/>
        <v>3120.4506666666671</v>
      </c>
      <c r="R118" s="27">
        <f t="shared" si="99"/>
        <v>3276.7280000000005</v>
      </c>
      <c r="S118" s="27">
        <f t="shared" si="100"/>
        <v>3439.7999999999997</v>
      </c>
      <c r="T118" s="27">
        <f t="shared" si="101"/>
        <v>3611.3653333333336</v>
      </c>
      <c r="U118" s="23"/>
      <c r="W118" s="34">
        <f t="shared" si="102"/>
        <v>35651.615999999995</v>
      </c>
      <c r="X118" s="27">
        <f t="shared" si="103"/>
        <v>37445.408000000003</v>
      </c>
      <c r="Y118" s="27">
        <f t="shared" si="104"/>
        <v>39320.736000000004</v>
      </c>
      <c r="Z118" s="27">
        <f t="shared" si="105"/>
        <v>41277.599999999999</v>
      </c>
      <c r="AA118" s="37">
        <f t="shared" si="106"/>
        <v>43336.384000000005</v>
      </c>
      <c r="AB118" s="23"/>
    </row>
    <row r="119" spans="1:28" x14ac:dyDescent="0.25">
      <c r="A119" s="114" t="s">
        <v>45</v>
      </c>
      <c r="B119" s="39">
        <v>17.698800000000002</v>
      </c>
      <c r="C119" s="40">
        <v>18.5808</v>
      </c>
      <c r="D119" s="41">
        <v>19.502000000000002</v>
      </c>
      <c r="E119" s="40">
        <v>20.482000000000003</v>
      </c>
      <c r="F119" s="41">
        <v>21.501200000000001</v>
      </c>
      <c r="G119" s="23"/>
      <c r="I119" s="34">
        <f t="shared" si="92"/>
        <v>1415.9040000000002</v>
      </c>
      <c r="J119" s="27">
        <f t="shared" si="93"/>
        <v>1486.4639999999999</v>
      </c>
      <c r="K119" s="27">
        <f t="shared" si="94"/>
        <v>1560.1600000000003</v>
      </c>
      <c r="L119" s="27">
        <f t="shared" si="95"/>
        <v>1638.5600000000002</v>
      </c>
      <c r="M119" s="27">
        <f t="shared" si="96"/>
        <v>1720.096</v>
      </c>
      <c r="N119" s="23"/>
      <c r="P119" s="34">
        <f t="shared" si="97"/>
        <v>3067.7920000000008</v>
      </c>
      <c r="Q119" s="27">
        <f t="shared" si="98"/>
        <v>3220.672</v>
      </c>
      <c r="R119" s="27">
        <f t="shared" si="99"/>
        <v>3380.3466666666677</v>
      </c>
      <c r="S119" s="27">
        <f t="shared" si="100"/>
        <v>3550.2133333333336</v>
      </c>
      <c r="T119" s="27">
        <f t="shared" si="101"/>
        <v>3726.8746666666666</v>
      </c>
      <c r="U119" s="23"/>
      <c r="W119" s="34">
        <f t="shared" si="102"/>
        <v>36813.504000000008</v>
      </c>
      <c r="X119" s="27">
        <f t="shared" si="103"/>
        <v>38648.063999999998</v>
      </c>
      <c r="Y119" s="27">
        <f t="shared" si="104"/>
        <v>40564.160000000011</v>
      </c>
      <c r="Z119" s="27">
        <f t="shared" si="105"/>
        <v>42602.560000000005</v>
      </c>
      <c r="AA119" s="37">
        <f t="shared" si="106"/>
        <v>44722.495999999999</v>
      </c>
      <c r="AB119" s="23"/>
    </row>
    <row r="120" spans="1:28" x14ac:dyDescent="0.25">
      <c r="A120" s="114" t="s">
        <v>77</v>
      </c>
      <c r="B120" s="39">
        <v>22.706600000000002</v>
      </c>
      <c r="C120" s="40">
        <v>23.843400000000003</v>
      </c>
      <c r="D120" s="41">
        <v>25.039000000000001</v>
      </c>
      <c r="E120" s="40">
        <v>26.293400000000002</v>
      </c>
      <c r="F120" s="41">
        <v>27.596799999999998</v>
      </c>
      <c r="G120" s="23"/>
      <c r="I120" s="34">
        <f t="shared" si="92"/>
        <v>1816.5280000000002</v>
      </c>
      <c r="J120" s="27">
        <f t="shared" si="93"/>
        <v>1907.4720000000002</v>
      </c>
      <c r="K120" s="27">
        <f t="shared" si="94"/>
        <v>2003.1200000000001</v>
      </c>
      <c r="L120" s="27">
        <f t="shared" si="95"/>
        <v>2103.4720000000002</v>
      </c>
      <c r="M120" s="27">
        <f t="shared" si="96"/>
        <v>2207.7439999999997</v>
      </c>
      <c r="N120" s="23"/>
      <c r="P120" s="34">
        <f t="shared" si="97"/>
        <v>3935.8106666666667</v>
      </c>
      <c r="Q120" s="27">
        <f t="shared" si="98"/>
        <v>4132.8560000000007</v>
      </c>
      <c r="R120" s="27">
        <f t="shared" si="99"/>
        <v>4340.0933333333332</v>
      </c>
      <c r="S120" s="27">
        <f t="shared" si="100"/>
        <v>4557.5226666666667</v>
      </c>
      <c r="T120" s="27">
        <f t="shared" si="101"/>
        <v>4783.4453333333322</v>
      </c>
      <c r="U120" s="23"/>
      <c r="W120" s="34">
        <f t="shared" si="102"/>
        <v>47229.728000000003</v>
      </c>
      <c r="X120" s="27">
        <f t="shared" si="103"/>
        <v>49594.272000000004</v>
      </c>
      <c r="Y120" s="27">
        <f t="shared" si="104"/>
        <v>52081.120000000003</v>
      </c>
      <c r="Z120" s="27">
        <f t="shared" si="105"/>
        <v>54690.272000000004</v>
      </c>
      <c r="AA120" s="37">
        <f t="shared" si="106"/>
        <v>57401.34399999999</v>
      </c>
      <c r="AB120" s="23"/>
    </row>
    <row r="121" spans="1:28" s="138" customFormat="1" x14ac:dyDescent="0.25">
      <c r="A121" s="149" t="s">
        <v>39</v>
      </c>
      <c r="B121" s="133">
        <v>20.893599999999999</v>
      </c>
      <c r="C121" s="134">
        <v>21.932400000000001</v>
      </c>
      <c r="D121" s="135">
        <v>23.03</v>
      </c>
      <c r="E121" s="134">
        <v>24.186400000000003</v>
      </c>
      <c r="F121" s="135">
        <v>25.3918</v>
      </c>
      <c r="G121" s="137"/>
      <c r="I121" s="139">
        <f t="shared" si="92"/>
        <v>1671.4879999999998</v>
      </c>
      <c r="J121" s="141">
        <f t="shared" si="93"/>
        <v>1754.5920000000001</v>
      </c>
      <c r="K121" s="141">
        <f t="shared" si="94"/>
        <v>1842.4</v>
      </c>
      <c r="L121" s="141">
        <f t="shared" si="95"/>
        <v>1934.9120000000003</v>
      </c>
      <c r="M121" s="141">
        <f t="shared" si="96"/>
        <v>2031.3440000000001</v>
      </c>
      <c r="N121" s="137"/>
      <c r="P121" s="139">
        <f t="shared" si="97"/>
        <v>3621.5573333333327</v>
      </c>
      <c r="Q121" s="141">
        <f t="shared" si="98"/>
        <v>3801.616</v>
      </c>
      <c r="R121" s="141">
        <f t="shared" si="99"/>
        <v>3991.8666666666668</v>
      </c>
      <c r="S121" s="141">
        <f t="shared" si="100"/>
        <v>4192.3093333333336</v>
      </c>
      <c r="T121" s="141">
        <f t="shared" si="101"/>
        <v>4401.2453333333333</v>
      </c>
      <c r="U121" s="137"/>
      <c r="W121" s="139">
        <f t="shared" si="102"/>
        <v>43458.687999999995</v>
      </c>
      <c r="X121" s="141">
        <f t="shared" si="103"/>
        <v>45619.392</v>
      </c>
      <c r="Y121" s="141">
        <f t="shared" si="104"/>
        <v>47902.400000000001</v>
      </c>
      <c r="Z121" s="141">
        <f t="shared" si="105"/>
        <v>50307.712000000007</v>
      </c>
      <c r="AA121" s="143">
        <f t="shared" si="106"/>
        <v>52814.944000000003</v>
      </c>
      <c r="AB121" s="137"/>
    </row>
    <row r="122" spans="1:28" x14ac:dyDescent="0.25">
      <c r="A122" s="114" t="s">
        <v>84</v>
      </c>
      <c r="B122" s="39">
        <v>17.0716</v>
      </c>
      <c r="C122" s="40">
        <v>17.924200000000003</v>
      </c>
      <c r="D122" s="41">
        <v>18.816000000000003</v>
      </c>
      <c r="E122" s="40">
        <v>19.756799999999998</v>
      </c>
      <c r="F122" s="41">
        <v>20.746600000000001</v>
      </c>
      <c r="G122" s="23"/>
      <c r="I122" s="34">
        <f t="shared" si="92"/>
        <v>1365.7280000000001</v>
      </c>
      <c r="J122" s="27">
        <f t="shared" si="93"/>
        <v>1433.9360000000001</v>
      </c>
      <c r="K122" s="27">
        <f t="shared" si="94"/>
        <v>1505.2800000000002</v>
      </c>
      <c r="L122" s="27">
        <f t="shared" si="95"/>
        <v>1580.5439999999999</v>
      </c>
      <c r="M122" s="27">
        <f t="shared" si="96"/>
        <v>1659.7280000000001</v>
      </c>
      <c r="N122" s="23"/>
      <c r="P122" s="34">
        <f t="shared" si="97"/>
        <v>2959.0773333333332</v>
      </c>
      <c r="Q122" s="27">
        <f t="shared" si="98"/>
        <v>3106.8613333333337</v>
      </c>
      <c r="R122" s="27">
        <f t="shared" si="99"/>
        <v>3261.4400000000005</v>
      </c>
      <c r="S122" s="27">
        <f t="shared" si="100"/>
        <v>3424.5120000000002</v>
      </c>
      <c r="T122" s="27">
        <f t="shared" si="101"/>
        <v>3596.0773333333332</v>
      </c>
      <c r="U122" s="23"/>
      <c r="W122" s="34">
        <f t="shared" si="102"/>
        <v>35508.928</v>
      </c>
      <c r="X122" s="27">
        <f t="shared" si="103"/>
        <v>37282.336000000003</v>
      </c>
      <c r="Y122" s="27">
        <f t="shared" si="104"/>
        <v>39137.280000000006</v>
      </c>
      <c r="Z122" s="27">
        <f t="shared" si="105"/>
        <v>41094.144</v>
      </c>
      <c r="AA122" s="37">
        <f t="shared" si="106"/>
        <v>43152.928</v>
      </c>
      <c r="AB122" s="23"/>
    </row>
    <row r="123" spans="1:28" x14ac:dyDescent="0.25">
      <c r="A123" s="114" t="s">
        <v>85</v>
      </c>
      <c r="B123" s="39">
        <v>20.893599999999999</v>
      </c>
      <c r="C123" s="40">
        <v>21.932400000000001</v>
      </c>
      <c r="D123" s="41">
        <v>23.03</v>
      </c>
      <c r="E123" s="40">
        <v>24.186400000000003</v>
      </c>
      <c r="F123" s="41">
        <v>25.3918</v>
      </c>
      <c r="G123" s="23"/>
      <c r="I123" s="34">
        <f t="shared" si="92"/>
        <v>1671.4879999999998</v>
      </c>
      <c r="J123" s="27">
        <f t="shared" si="93"/>
        <v>1754.5920000000001</v>
      </c>
      <c r="K123" s="27">
        <f t="shared" si="94"/>
        <v>1842.4</v>
      </c>
      <c r="L123" s="27">
        <f t="shared" si="95"/>
        <v>1934.9120000000003</v>
      </c>
      <c r="M123" s="27">
        <f t="shared" si="96"/>
        <v>2031.3440000000001</v>
      </c>
      <c r="N123" s="23"/>
      <c r="P123" s="34">
        <f t="shared" si="97"/>
        <v>3621.5573333333327</v>
      </c>
      <c r="Q123" s="27">
        <f t="shared" si="98"/>
        <v>3801.616</v>
      </c>
      <c r="R123" s="27">
        <f t="shared" si="99"/>
        <v>3991.8666666666668</v>
      </c>
      <c r="S123" s="27">
        <f t="shared" si="100"/>
        <v>4192.3093333333336</v>
      </c>
      <c r="T123" s="27">
        <f t="shared" si="101"/>
        <v>4401.2453333333333</v>
      </c>
      <c r="U123" s="23"/>
      <c r="W123" s="34">
        <f t="shared" si="102"/>
        <v>43458.687999999995</v>
      </c>
      <c r="X123" s="27">
        <f t="shared" si="103"/>
        <v>45619.392</v>
      </c>
      <c r="Y123" s="27">
        <f t="shared" si="104"/>
        <v>47902.400000000001</v>
      </c>
      <c r="Z123" s="27">
        <f t="shared" si="105"/>
        <v>50307.712000000007</v>
      </c>
      <c r="AA123" s="37">
        <f t="shared" si="106"/>
        <v>52814.944000000003</v>
      </c>
      <c r="AB123" s="23"/>
    </row>
    <row r="124" spans="1:28" x14ac:dyDescent="0.25">
      <c r="A124" s="114" t="s">
        <v>86</v>
      </c>
      <c r="B124" s="39">
        <v>22.9712</v>
      </c>
      <c r="C124" s="40">
        <v>24.117800000000003</v>
      </c>
      <c r="D124" s="41">
        <v>25.3232</v>
      </c>
      <c r="E124" s="40">
        <v>26.587400000000002</v>
      </c>
      <c r="F124" s="41">
        <v>27.920200000000001</v>
      </c>
      <c r="G124" s="23"/>
      <c r="I124" s="34">
        <f t="shared" si="92"/>
        <v>1837.6959999999999</v>
      </c>
      <c r="J124" s="27">
        <f t="shared" si="93"/>
        <v>1929.4240000000002</v>
      </c>
      <c r="K124" s="27">
        <f t="shared" si="94"/>
        <v>2025.856</v>
      </c>
      <c r="L124" s="27">
        <f t="shared" si="95"/>
        <v>2126.9920000000002</v>
      </c>
      <c r="M124" s="27">
        <f t="shared" si="96"/>
        <v>2233.616</v>
      </c>
      <c r="N124" s="23"/>
      <c r="P124" s="34">
        <f t="shared" si="97"/>
        <v>3981.6746666666663</v>
      </c>
      <c r="Q124" s="27">
        <f t="shared" si="98"/>
        <v>4180.4186666666674</v>
      </c>
      <c r="R124" s="27">
        <f t="shared" si="99"/>
        <v>4389.3546666666671</v>
      </c>
      <c r="S124" s="27">
        <f t="shared" si="100"/>
        <v>4608.4826666666668</v>
      </c>
      <c r="T124" s="27">
        <f t="shared" si="101"/>
        <v>4839.5013333333336</v>
      </c>
      <c r="U124" s="23"/>
      <c r="W124" s="34">
        <f t="shared" si="102"/>
        <v>47780.095999999998</v>
      </c>
      <c r="X124" s="27">
        <f t="shared" si="103"/>
        <v>50165.024000000005</v>
      </c>
      <c r="Y124" s="27">
        <f t="shared" si="104"/>
        <v>52672.256000000001</v>
      </c>
      <c r="Z124" s="27">
        <f t="shared" si="105"/>
        <v>55301.792000000001</v>
      </c>
      <c r="AA124" s="37">
        <f t="shared" si="106"/>
        <v>58074.016000000003</v>
      </c>
      <c r="AB124" s="23"/>
    </row>
    <row r="125" spans="1:28" x14ac:dyDescent="0.25">
      <c r="A125" s="114" t="s">
        <v>40</v>
      </c>
      <c r="B125" s="39">
        <v>22.9712</v>
      </c>
      <c r="C125" s="40">
        <v>24.117800000000003</v>
      </c>
      <c r="D125" s="41">
        <v>25.3232</v>
      </c>
      <c r="E125" s="40">
        <v>26.587400000000002</v>
      </c>
      <c r="F125" s="41">
        <v>27.920200000000001</v>
      </c>
      <c r="G125" s="23"/>
      <c r="I125" s="34">
        <f t="shared" si="92"/>
        <v>1837.6959999999999</v>
      </c>
      <c r="J125" s="27">
        <f t="shared" si="93"/>
        <v>1929.4240000000002</v>
      </c>
      <c r="K125" s="27">
        <f t="shared" si="94"/>
        <v>2025.856</v>
      </c>
      <c r="L125" s="27">
        <f t="shared" si="95"/>
        <v>2126.9920000000002</v>
      </c>
      <c r="M125" s="27">
        <f t="shared" si="96"/>
        <v>2233.616</v>
      </c>
      <c r="N125" s="23"/>
      <c r="P125" s="34">
        <f t="shared" si="97"/>
        <v>3981.6746666666663</v>
      </c>
      <c r="Q125" s="27">
        <f t="shared" si="98"/>
        <v>4180.4186666666674</v>
      </c>
      <c r="R125" s="27">
        <f t="shared" si="99"/>
        <v>4389.3546666666671</v>
      </c>
      <c r="S125" s="27">
        <f t="shared" si="100"/>
        <v>4608.4826666666668</v>
      </c>
      <c r="T125" s="27">
        <f t="shared" si="101"/>
        <v>4839.5013333333336</v>
      </c>
      <c r="U125" s="23"/>
      <c r="W125" s="34">
        <f t="shared" si="102"/>
        <v>47780.095999999998</v>
      </c>
      <c r="X125" s="27">
        <f t="shared" si="103"/>
        <v>50165.024000000005</v>
      </c>
      <c r="Y125" s="27">
        <f t="shared" si="104"/>
        <v>52672.256000000001</v>
      </c>
      <c r="Z125" s="27">
        <f t="shared" si="105"/>
        <v>55301.792000000001</v>
      </c>
      <c r="AA125" s="37">
        <f t="shared" si="106"/>
        <v>58074.016000000003</v>
      </c>
      <c r="AB125" s="23"/>
    </row>
    <row r="126" spans="1:28" x14ac:dyDescent="0.25">
      <c r="A126" s="114" t="s">
        <v>42</v>
      </c>
      <c r="B126" s="39">
        <v>22.706600000000002</v>
      </c>
      <c r="C126" s="40">
        <v>23.843400000000003</v>
      </c>
      <c r="D126" s="41">
        <v>25.039000000000001</v>
      </c>
      <c r="E126" s="40">
        <v>26.293400000000002</v>
      </c>
      <c r="F126" s="41">
        <v>27.596799999999998</v>
      </c>
      <c r="G126" s="23"/>
      <c r="I126" s="34">
        <f t="shared" si="92"/>
        <v>1816.5280000000002</v>
      </c>
      <c r="J126" s="27">
        <f t="shared" si="93"/>
        <v>1907.4720000000002</v>
      </c>
      <c r="K126" s="27">
        <f t="shared" si="94"/>
        <v>2003.1200000000001</v>
      </c>
      <c r="L126" s="27">
        <f t="shared" si="95"/>
        <v>2103.4720000000002</v>
      </c>
      <c r="M126" s="27">
        <f t="shared" si="96"/>
        <v>2207.7439999999997</v>
      </c>
      <c r="N126" s="23"/>
      <c r="P126" s="34">
        <f t="shared" si="97"/>
        <v>3935.8106666666667</v>
      </c>
      <c r="Q126" s="27">
        <f t="shared" si="98"/>
        <v>4132.8560000000007</v>
      </c>
      <c r="R126" s="27">
        <f t="shared" si="99"/>
        <v>4340.0933333333332</v>
      </c>
      <c r="S126" s="27">
        <f t="shared" si="100"/>
        <v>4557.5226666666667</v>
      </c>
      <c r="T126" s="27">
        <f t="shared" si="101"/>
        <v>4783.4453333333322</v>
      </c>
      <c r="U126" s="23"/>
      <c r="W126" s="34">
        <f t="shared" si="102"/>
        <v>47229.728000000003</v>
      </c>
      <c r="X126" s="27">
        <f t="shared" si="103"/>
        <v>49594.272000000004</v>
      </c>
      <c r="Y126" s="27">
        <f t="shared" si="104"/>
        <v>52081.120000000003</v>
      </c>
      <c r="Z126" s="27">
        <f t="shared" si="105"/>
        <v>54690.272000000004</v>
      </c>
      <c r="AA126" s="37">
        <f t="shared" si="106"/>
        <v>57401.34399999999</v>
      </c>
      <c r="AB126" s="23"/>
    </row>
    <row r="127" spans="1:28" x14ac:dyDescent="0.25">
      <c r="A127" s="114" t="s">
        <v>38</v>
      </c>
      <c r="B127" s="39">
        <v>20.668199999999999</v>
      </c>
      <c r="C127" s="40">
        <v>21.697199999999999</v>
      </c>
      <c r="D127" s="41">
        <v>22.785</v>
      </c>
      <c r="E127" s="40">
        <v>23.921800000000001</v>
      </c>
      <c r="F127" s="41">
        <v>25.117400000000004</v>
      </c>
      <c r="G127" s="23"/>
      <c r="I127" s="34">
        <f t="shared" si="92"/>
        <v>1653.4559999999999</v>
      </c>
      <c r="J127" s="27">
        <f t="shared" si="93"/>
        <v>1735.7759999999998</v>
      </c>
      <c r="K127" s="27">
        <f t="shared" si="94"/>
        <v>1822.8</v>
      </c>
      <c r="L127" s="27">
        <f t="shared" si="95"/>
        <v>1913.7440000000001</v>
      </c>
      <c r="M127" s="27">
        <f t="shared" si="96"/>
        <v>2009.3920000000003</v>
      </c>
      <c r="N127" s="23"/>
      <c r="P127" s="34">
        <f t="shared" si="97"/>
        <v>3582.4879999999998</v>
      </c>
      <c r="Q127" s="27">
        <f t="shared" si="98"/>
        <v>3760.8479999999995</v>
      </c>
      <c r="R127" s="27">
        <f t="shared" si="99"/>
        <v>3949.3999999999996</v>
      </c>
      <c r="S127" s="27">
        <f t="shared" si="100"/>
        <v>4146.445333333334</v>
      </c>
      <c r="T127" s="27">
        <f t="shared" si="101"/>
        <v>4353.6826666666675</v>
      </c>
      <c r="U127" s="23"/>
      <c r="W127" s="34">
        <f t="shared" si="102"/>
        <v>42989.856</v>
      </c>
      <c r="X127" s="27">
        <f t="shared" si="103"/>
        <v>45130.175999999992</v>
      </c>
      <c r="Y127" s="27">
        <f t="shared" si="104"/>
        <v>47392.799999999996</v>
      </c>
      <c r="Z127" s="27">
        <f t="shared" si="105"/>
        <v>49757.344000000005</v>
      </c>
      <c r="AA127" s="37">
        <f t="shared" si="106"/>
        <v>52244.19200000001</v>
      </c>
      <c r="AB127" s="23"/>
    </row>
    <row r="128" spans="1:28" x14ac:dyDescent="0.25">
      <c r="A128" s="114" t="s">
        <v>75</v>
      </c>
      <c r="B128" s="39">
        <v>20.668199999999999</v>
      </c>
      <c r="C128" s="40">
        <v>21.697199999999999</v>
      </c>
      <c r="D128" s="41">
        <v>22.785</v>
      </c>
      <c r="E128" s="40">
        <v>23.921800000000001</v>
      </c>
      <c r="F128" s="41">
        <v>25.117400000000004</v>
      </c>
      <c r="G128" s="23"/>
      <c r="I128" s="34">
        <f t="shared" si="92"/>
        <v>1653.4559999999999</v>
      </c>
      <c r="J128" s="27">
        <f t="shared" si="93"/>
        <v>1735.7759999999998</v>
      </c>
      <c r="K128" s="27">
        <f t="shared" si="94"/>
        <v>1822.8</v>
      </c>
      <c r="L128" s="27">
        <f t="shared" si="95"/>
        <v>1913.7440000000001</v>
      </c>
      <c r="M128" s="27">
        <f t="shared" si="96"/>
        <v>2009.3920000000003</v>
      </c>
      <c r="N128" s="23"/>
      <c r="P128" s="34">
        <f t="shared" si="97"/>
        <v>3582.4879999999998</v>
      </c>
      <c r="Q128" s="27">
        <f t="shared" si="98"/>
        <v>3760.8479999999995</v>
      </c>
      <c r="R128" s="27">
        <f t="shared" si="99"/>
        <v>3949.3999999999996</v>
      </c>
      <c r="S128" s="27">
        <f t="shared" si="100"/>
        <v>4146.445333333334</v>
      </c>
      <c r="T128" s="27">
        <f t="shared" si="101"/>
        <v>4353.6826666666675</v>
      </c>
      <c r="U128" s="23"/>
      <c r="W128" s="34">
        <f t="shared" si="102"/>
        <v>42989.856</v>
      </c>
      <c r="X128" s="27">
        <f t="shared" si="103"/>
        <v>45130.175999999992</v>
      </c>
      <c r="Y128" s="27">
        <f t="shared" si="104"/>
        <v>47392.799999999996</v>
      </c>
      <c r="Z128" s="27">
        <f t="shared" si="105"/>
        <v>49757.344000000005</v>
      </c>
      <c r="AA128" s="37">
        <f t="shared" si="106"/>
        <v>52244.19200000001</v>
      </c>
      <c r="AB128" s="23"/>
    </row>
    <row r="129" spans="1:28" x14ac:dyDescent="0.25">
      <c r="A129" s="114" t="s">
        <v>182</v>
      </c>
      <c r="B129" s="39">
        <v>22.706600000000002</v>
      </c>
      <c r="C129" s="40">
        <v>23.843400000000003</v>
      </c>
      <c r="D129" s="41">
        <v>25.039000000000001</v>
      </c>
      <c r="E129" s="40">
        <v>26.293400000000002</v>
      </c>
      <c r="F129" s="41">
        <v>27.596799999999998</v>
      </c>
      <c r="G129" s="23"/>
      <c r="I129" s="34">
        <f t="shared" si="92"/>
        <v>1816.5280000000002</v>
      </c>
      <c r="J129" s="27">
        <f t="shared" si="93"/>
        <v>1907.4720000000002</v>
      </c>
      <c r="K129" s="27">
        <f t="shared" si="94"/>
        <v>2003.1200000000001</v>
      </c>
      <c r="L129" s="27">
        <f t="shared" si="95"/>
        <v>2103.4720000000002</v>
      </c>
      <c r="M129" s="27">
        <f t="shared" si="96"/>
        <v>2207.7439999999997</v>
      </c>
      <c r="N129" s="23"/>
      <c r="P129" s="34">
        <f t="shared" si="97"/>
        <v>3935.8106666666667</v>
      </c>
      <c r="Q129" s="27">
        <f t="shared" si="98"/>
        <v>4132.8560000000007</v>
      </c>
      <c r="R129" s="27">
        <f t="shared" si="99"/>
        <v>4340.0933333333332</v>
      </c>
      <c r="S129" s="27">
        <f t="shared" si="100"/>
        <v>4557.5226666666667</v>
      </c>
      <c r="T129" s="27">
        <f t="shared" si="101"/>
        <v>4783.4453333333322</v>
      </c>
      <c r="U129" s="23"/>
      <c r="W129" s="34">
        <f t="shared" si="102"/>
        <v>47229.728000000003</v>
      </c>
      <c r="X129" s="27">
        <f t="shared" si="103"/>
        <v>49594.272000000004</v>
      </c>
      <c r="Y129" s="27">
        <f t="shared" si="104"/>
        <v>52081.120000000003</v>
      </c>
      <c r="Z129" s="27">
        <f t="shared" si="105"/>
        <v>54690.272000000004</v>
      </c>
      <c r="AA129" s="37">
        <f t="shared" si="106"/>
        <v>57401.34399999999</v>
      </c>
      <c r="AB129" s="23"/>
    </row>
    <row r="130" spans="1:28" x14ac:dyDescent="0.25">
      <c r="A130" s="114" t="s">
        <v>47</v>
      </c>
      <c r="B130" s="39">
        <v>21.236600000000003</v>
      </c>
      <c r="C130" s="40">
        <v>22.294999999999998</v>
      </c>
      <c r="D130" s="41">
        <v>23.412199999999999</v>
      </c>
      <c r="E130" s="40">
        <v>24.578400000000002</v>
      </c>
      <c r="F130" s="41">
        <v>25.813199999999998</v>
      </c>
      <c r="G130" s="23"/>
      <c r="I130" s="34">
        <f t="shared" si="92"/>
        <v>1698.9280000000003</v>
      </c>
      <c r="J130" s="27">
        <f t="shared" si="93"/>
        <v>1783.6</v>
      </c>
      <c r="K130" s="27">
        <f t="shared" si="94"/>
        <v>1872.9759999999999</v>
      </c>
      <c r="L130" s="27">
        <f t="shared" si="95"/>
        <v>1966.2720000000002</v>
      </c>
      <c r="M130" s="27">
        <f t="shared" si="96"/>
        <v>2065.056</v>
      </c>
      <c r="N130" s="23"/>
      <c r="P130" s="34">
        <f t="shared" si="97"/>
        <v>3681.0106666666675</v>
      </c>
      <c r="Q130" s="27">
        <f t="shared" si="98"/>
        <v>3864.4666666666667</v>
      </c>
      <c r="R130" s="27">
        <f t="shared" si="99"/>
        <v>4058.1146666666664</v>
      </c>
      <c r="S130" s="27">
        <f t="shared" si="100"/>
        <v>4260.2560000000003</v>
      </c>
      <c r="T130" s="27">
        <f t="shared" si="101"/>
        <v>4474.2879999999996</v>
      </c>
      <c r="U130" s="23"/>
      <c r="W130" s="34">
        <f t="shared" si="102"/>
        <v>44172.128000000012</v>
      </c>
      <c r="X130" s="27">
        <f t="shared" si="103"/>
        <v>46373.599999999999</v>
      </c>
      <c r="Y130" s="27">
        <f t="shared" si="104"/>
        <v>48697.375999999997</v>
      </c>
      <c r="Z130" s="27">
        <f t="shared" si="105"/>
        <v>51123.072000000007</v>
      </c>
      <c r="AA130" s="37">
        <f t="shared" si="106"/>
        <v>53691.455999999998</v>
      </c>
      <c r="AB130" s="23"/>
    </row>
    <row r="131" spans="1:28" x14ac:dyDescent="0.25">
      <c r="A131" s="114" t="s">
        <v>87</v>
      </c>
      <c r="B131" s="39">
        <v>23.696400000000004</v>
      </c>
      <c r="C131" s="40">
        <v>24.892000000000003</v>
      </c>
      <c r="D131" s="41">
        <v>26.126799999999999</v>
      </c>
      <c r="E131" s="40">
        <v>27.439999999999998</v>
      </c>
      <c r="F131" s="41">
        <v>28.812000000000001</v>
      </c>
      <c r="G131" s="23"/>
      <c r="I131" s="34">
        <f t="shared" si="92"/>
        <v>1895.7120000000004</v>
      </c>
      <c r="J131" s="27">
        <f t="shared" si="93"/>
        <v>1991.3600000000001</v>
      </c>
      <c r="K131" s="27">
        <f t="shared" si="94"/>
        <v>2090.1439999999998</v>
      </c>
      <c r="L131" s="27">
        <f t="shared" si="95"/>
        <v>2195.1999999999998</v>
      </c>
      <c r="M131" s="27">
        <f t="shared" si="96"/>
        <v>2304.96</v>
      </c>
      <c r="N131" s="23"/>
      <c r="P131" s="34">
        <f t="shared" si="97"/>
        <v>4107.3760000000011</v>
      </c>
      <c r="Q131" s="27">
        <f t="shared" si="98"/>
        <v>4314.6133333333337</v>
      </c>
      <c r="R131" s="27">
        <f t="shared" si="99"/>
        <v>4528.6453333333329</v>
      </c>
      <c r="S131" s="27">
        <f t="shared" si="100"/>
        <v>4756.2666666666664</v>
      </c>
      <c r="T131" s="27">
        <f t="shared" si="101"/>
        <v>4994.08</v>
      </c>
      <c r="U131" s="23"/>
      <c r="W131" s="34">
        <f t="shared" si="102"/>
        <v>49288.51200000001</v>
      </c>
      <c r="X131" s="27">
        <f t="shared" si="103"/>
        <v>51775.360000000001</v>
      </c>
      <c r="Y131" s="27">
        <f t="shared" si="104"/>
        <v>54343.743999999992</v>
      </c>
      <c r="Z131" s="27">
        <f t="shared" si="105"/>
        <v>57075.199999999997</v>
      </c>
      <c r="AA131" s="37">
        <f t="shared" si="106"/>
        <v>59928.959999999999</v>
      </c>
      <c r="AB131" s="23"/>
    </row>
    <row r="132" spans="1:28" x14ac:dyDescent="0.25">
      <c r="A132" s="114" t="s">
        <v>48</v>
      </c>
      <c r="B132" s="39">
        <v>11.172000000000001</v>
      </c>
      <c r="C132" s="40">
        <v>11.740400000000001</v>
      </c>
      <c r="D132" s="41">
        <v>12.3284</v>
      </c>
      <c r="E132" s="40">
        <v>12.936</v>
      </c>
      <c r="F132" s="41">
        <v>13.582799999999999</v>
      </c>
      <c r="G132" s="23"/>
      <c r="I132" s="34">
        <f t="shared" si="92"/>
        <v>893.76</v>
      </c>
      <c r="J132" s="27">
        <f t="shared" si="93"/>
        <v>939.23200000000008</v>
      </c>
      <c r="K132" s="27">
        <f t="shared" si="94"/>
        <v>986.27200000000005</v>
      </c>
      <c r="L132" s="27">
        <f t="shared" si="95"/>
        <v>1034.8800000000001</v>
      </c>
      <c r="M132" s="27">
        <f t="shared" si="96"/>
        <v>1086.6239999999998</v>
      </c>
      <c r="N132" s="23"/>
      <c r="P132" s="34">
        <f t="shared" si="97"/>
        <v>1936.4799999999998</v>
      </c>
      <c r="Q132" s="27">
        <f t="shared" si="98"/>
        <v>2035.002666666667</v>
      </c>
      <c r="R132" s="27">
        <f t="shared" si="99"/>
        <v>2136.9226666666668</v>
      </c>
      <c r="S132" s="27">
        <f t="shared" si="100"/>
        <v>2242.2400000000002</v>
      </c>
      <c r="T132" s="27">
        <f t="shared" si="101"/>
        <v>2354.3519999999994</v>
      </c>
      <c r="U132" s="23"/>
      <c r="W132" s="34">
        <f t="shared" si="102"/>
        <v>23237.759999999998</v>
      </c>
      <c r="X132" s="27">
        <f t="shared" si="103"/>
        <v>24420.032000000003</v>
      </c>
      <c r="Y132" s="27">
        <f t="shared" si="104"/>
        <v>25643.072</v>
      </c>
      <c r="Z132" s="27">
        <f t="shared" si="105"/>
        <v>26906.880000000005</v>
      </c>
      <c r="AA132" s="37">
        <f t="shared" si="106"/>
        <v>28252.223999999995</v>
      </c>
      <c r="AB132" s="23"/>
    </row>
    <row r="133" spans="1:28" x14ac:dyDescent="0.25">
      <c r="A133" s="114" t="s">
        <v>49</v>
      </c>
      <c r="B133" s="39">
        <v>15.2096</v>
      </c>
      <c r="C133" s="40">
        <v>15.964200000000002</v>
      </c>
      <c r="D133" s="41">
        <v>16.758000000000003</v>
      </c>
      <c r="E133" s="40">
        <v>17.6008</v>
      </c>
      <c r="F133" s="41">
        <v>18.482800000000001</v>
      </c>
      <c r="G133" s="23"/>
      <c r="I133" s="34">
        <f t="shared" si="92"/>
        <v>1216.768</v>
      </c>
      <c r="J133" s="27">
        <f t="shared" si="93"/>
        <v>1277.1360000000002</v>
      </c>
      <c r="K133" s="27">
        <f t="shared" si="94"/>
        <v>1340.6400000000003</v>
      </c>
      <c r="L133" s="27">
        <f t="shared" si="95"/>
        <v>1408.0639999999999</v>
      </c>
      <c r="M133" s="27">
        <f t="shared" si="96"/>
        <v>1478.624</v>
      </c>
      <c r="N133" s="23"/>
      <c r="P133" s="34">
        <f t="shared" si="97"/>
        <v>2636.3306666666667</v>
      </c>
      <c r="Q133" s="27">
        <f t="shared" si="98"/>
        <v>2767.1280000000006</v>
      </c>
      <c r="R133" s="27">
        <f t="shared" si="99"/>
        <v>2904.7200000000007</v>
      </c>
      <c r="S133" s="27">
        <f t="shared" si="100"/>
        <v>3050.8053333333332</v>
      </c>
      <c r="T133" s="27">
        <f t="shared" si="101"/>
        <v>3203.6853333333333</v>
      </c>
      <c r="U133" s="23"/>
      <c r="W133" s="34">
        <f t="shared" si="102"/>
        <v>31635.968000000001</v>
      </c>
      <c r="X133" s="27">
        <f t="shared" si="103"/>
        <v>33205.536000000007</v>
      </c>
      <c r="Y133" s="27">
        <f t="shared" si="104"/>
        <v>34856.640000000007</v>
      </c>
      <c r="Z133" s="27">
        <f t="shared" si="105"/>
        <v>36609.663999999997</v>
      </c>
      <c r="AA133" s="37">
        <f t="shared" si="106"/>
        <v>38444.224000000002</v>
      </c>
      <c r="AB133" s="23"/>
    </row>
    <row r="134" spans="1:28" x14ac:dyDescent="0.25">
      <c r="A134" s="114" t="s">
        <v>50</v>
      </c>
      <c r="B134" s="39">
        <v>16.9344</v>
      </c>
      <c r="C134" s="40">
        <v>17.787000000000003</v>
      </c>
      <c r="D134" s="41">
        <v>18.669</v>
      </c>
      <c r="E134" s="40">
        <v>19.6098</v>
      </c>
      <c r="F134" s="41">
        <v>20.58</v>
      </c>
      <c r="G134" s="23"/>
      <c r="I134" s="34">
        <f t="shared" si="92"/>
        <v>1354.752</v>
      </c>
      <c r="J134" s="27">
        <f t="shared" si="93"/>
        <v>1422.9600000000003</v>
      </c>
      <c r="K134" s="27">
        <f t="shared" si="94"/>
        <v>1493.52</v>
      </c>
      <c r="L134" s="27">
        <f t="shared" si="95"/>
        <v>1568.7840000000001</v>
      </c>
      <c r="M134" s="27">
        <f t="shared" si="96"/>
        <v>1646.3999999999999</v>
      </c>
      <c r="N134" s="23"/>
      <c r="P134" s="34">
        <f t="shared" si="97"/>
        <v>2935.2959999999998</v>
      </c>
      <c r="Q134" s="27">
        <f t="shared" si="98"/>
        <v>3083.0800000000004</v>
      </c>
      <c r="R134" s="27">
        <f t="shared" si="99"/>
        <v>3235.9599999999996</v>
      </c>
      <c r="S134" s="27">
        <f t="shared" si="100"/>
        <v>3399.0320000000006</v>
      </c>
      <c r="T134" s="27">
        <f t="shared" si="101"/>
        <v>3567.1999999999994</v>
      </c>
      <c r="U134" s="23"/>
      <c r="W134" s="34">
        <f t="shared" si="102"/>
        <v>35223.551999999996</v>
      </c>
      <c r="X134" s="27">
        <f t="shared" si="103"/>
        <v>36996.960000000006</v>
      </c>
      <c r="Y134" s="27">
        <f t="shared" si="104"/>
        <v>38831.519999999997</v>
      </c>
      <c r="Z134" s="27">
        <f t="shared" si="105"/>
        <v>40788.384000000005</v>
      </c>
      <c r="AA134" s="37">
        <f t="shared" si="106"/>
        <v>42806.399999999994</v>
      </c>
      <c r="AB134" s="23"/>
    </row>
    <row r="135" spans="1:28" x14ac:dyDescent="0.25">
      <c r="A135" s="114" t="s">
        <v>51</v>
      </c>
      <c r="B135" s="39">
        <v>19.8352</v>
      </c>
      <c r="C135" s="40">
        <v>20.824999999999999</v>
      </c>
      <c r="D135" s="41">
        <v>21.863800000000001</v>
      </c>
      <c r="E135" s="40">
        <v>22.961400000000001</v>
      </c>
      <c r="F135" s="41">
        <v>24.108000000000001</v>
      </c>
      <c r="G135" s="23"/>
      <c r="I135" s="34">
        <f t="shared" si="92"/>
        <v>1586.816</v>
      </c>
      <c r="J135" s="27">
        <f t="shared" si="93"/>
        <v>1666</v>
      </c>
      <c r="K135" s="27">
        <f t="shared" si="94"/>
        <v>1749.104</v>
      </c>
      <c r="L135" s="27">
        <f t="shared" si="95"/>
        <v>1836.912</v>
      </c>
      <c r="M135" s="27">
        <f t="shared" si="96"/>
        <v>1928.64</v>
      </c>
      <c r="N135" s="23"/>
      <c r="P135" s="34">
        <f t="shared" si="97"/>
        <v>3438.1013333333335</v>
      </c>
      <c r="Q135" s="27">
        <f t="shared" si="98"/>
        <v>3609.6666666666665</v>
      </c>
      <c r="R135" s="27">
        <f t="shared" si="99"/>
        <v>3789.7253333333333</v>
      </c>
      <c r="S135" s="27">
        <f t="shared" si="100"/>
        <v>3979.9760000000001</v>
      </c>
      <c r="T135" s="27">
        <f t="shared" si="101"/>
        <v>4178.72</v>
      </c>
      <c r="U135" s="23"/>
      <c r="W135" s="34">
        <f t="shared" si="102"/>
        <v>41257.216</v>
      </c>
      <c r="X135" s="27">
        <f t="shared" si="103"/>
        <v>43316</v>
      </c>
      <c r="Y135" s="27">
        <f t="shared" si="104"/>
        <v>45476.703999999998</v>
      </c>
      <c r="Z135" s="27">
        <f t="shared" si="105"/>
        <v>47759.712</v>
      </c>
      <c r="AA135" s="37">
        <f t="shared" si="106"/>
        <v>50144.639999999999</v>
      </c>
      <c r="AB135" s="23"/>
    </row>
    <row r="136" spans="1:28" x14ac:dyDescent="0.25">
      <c r="A136" s="114" t="s">
        <v>46</v>
      </c>
      <c r="B136" s="39">
        <v>19.452999999999999</v>
      </c>
      <c r="C136" s="40">
        <v>20.423199999999998</v>
      </c>
      <c r="D136" s="41">
        <v>21.452200000000001</v>
      </c>
      <c r="E136" s="40">
        <v>22.520399999999999</v>
      </c>
      <c r="F136" s="41">
        <v>23.647400000000001</v>
      </c>
      <c r="G136" s="23"/>
      <c r="I136" s="34">
        <f t="shared" si="92"/>
        <v>1556.24</v>
      </c>
      <c r="J136" s="27">
        <f t="shared" si="93"/>
        <v>1633.8559999999998</v>
      </c>
      <c r="K136" s="27">
        <f t="shared" si="94"/>
        <v>1716.1760000000002</v>
      </c>
      <c r="L136" s="27">
        <f t="shared" si="95"/>
        <v>1801.6319999999998</v>
      </c>
      <c r="M136" s="27">
        <f t="shared" si="96"/>
        <v>1891.7920000000001</v>
      </c>
      <c r="N136" s="23"/>
      <c r="P136" s="34">
        <f t="shared" si="97"/>
        <v>3371.853333333333</v>
      </c>
      <c r="Q136" s="27">
        <f t="shared" si="98"/>
        <v>3540.0213333333327</v>
      </c>
      <c r="R136" s="27">
        <f t="shared" si="99"/>
        <v>3718.3813333333333</v>
      </c>
      <c r="S136" s="27">
        <f t="shared" si="100"/>
        <v>3903.5359999999996</v>
      </c>
      <c r="T136" s="27">
        <f t="shared" si="101"/>
        <v>4098.8826666666673</v>
      </c>
      <c r="U136" s="23"/>
      <c r="W136" s="34">
        <f t="shared" si="102"/>
        <v>40462.239999999998</v>
      </c>
      <c r="X136" s="27">
        <f t="shared" si="103"/>
        <v>42480.255999999994</v>
      </c>
      <c r="Y136" s="27">
        <f t="shared" si="104"/>
        <v>44620.576000000001</v>
      </c>
      <c r="Z136" s="27">
        <f t="shared" si="105"/>
        <v>46842.431999999993</v>
      </c>
      <c r="AA136" s="37">
        <f t="shared" si="106"/>
        <v>49186.592000000004</v>
      </c>
      <c r="AB136" s="23"/>
    </row>
    <row r="137" spans="1:28" x14ac:dyDescent="0.25">
      <c r="A137" s="114" t="s">
        <v>76</v>
      </c>
      <c r="B137" s="39">
        <v>20.668199999999999</v>
      </c>
      <c r="C137" s="40">
        <v>21.697199999999999</v>
      </c>
      <c r="D137" s="41">
        <v>22.785</v>
      </c>
      <c r="E137" s="40">
        <v>23.921800000000001</v>
      </c>
      <c r="F137" s="41">
        <v>25.117400000000004</v>
      </c>
      <c r="G137" s="23"/>
      <c r="I137" s="34">
        <f t="shared" si="92"/>
        <v>1653.4559999999999</v>
      </c>
      <c r="J137" s="27">
        <f t="shared" si="93"/>
        <v>1735.7759999999998</v>
      </c>
      <c r="K137" s="27">
        <f t="shared" si="94"/>
        <v>1822.8</v>
      </c>
      <c r="L137" s="27">
        <f t="shared" si="95"/>
        <v>1913.7440000000001</v>
      </c>
      <c r="M137" s="27">
        <f t="shared" si="96"/>
        <v>2009.3920000000003</v>
      </c>
      <c r="N137" s="23"/>
      <c r="P137" s="34">
        <f t="shared" si="97"/>
        <v>3582.4879999999998</v>
      </c>
      <c r="Q137" s="27">
        <f t="shared" si="98"/>
        <v>3760.8479999999995</v>
      </c>
      <c r="R137" s="27">
        <f t="shared" si="99"/>
        <v>3949.3999999999996</v>
      </c>
      <c r="S137" s="27">
        <f t="shared" si="100"/>
        <v>4146.445333333334</v>
      </c>
      <c r="T137" s="27">
        <f t="shared" si="101"/>
        <v>4353.6826666666675</v>
      </c>
      <c r="U137" s="23"/>
      <c r="W137" s="34">
        <f t="shared" si="102"/>
        <v>42989.856</v>
      </c>
      <c r="X137" s="27">
        <f t="shared" si="103"/>
        <v>45130.175999999992</v>
      </c>
      <c r="Y137" s="27">
        <f t="shared" si="104"/>
        <v>47392.799999999996</v>
      </c>
      <c r="Z137" s="27">
        <f t="shared" si="105"/>
        <v>49757.344000000005</v>
      </c>
      <c r="AA137" s="37">
        <f t="shared" si="106"/>
        <v>52244.19200000001</v>
      </c>
      <c r="AB137" s="23"/>
    </row>
    <row r="138" spans="1:28" x14ac:dyDescent="0.25">
      <c r="A138" s="114" t="s">
        <v>88</v>
      </c>
      <c r="B138" s="39">
        <v>21.158200000000001</v>
      </c>
      <c r="C138" s="40">
        <v>22.2166</v>
      </c>
      <c r="D138" s="41">
        <v>23.324000000000002</v>
      </c>
      <c r="E138" s="40">
        <v>24.490200000000002</v>
      </c>
      <c r="F138" s="41">
        <v>25.715200000000003</v>
      </c>
      <c r="G138" s="23"/>
      <c r="I138" s="34">
        <f t="shared" si="92"/>
        <v>1692.6559999999999</v>
      </c>
      <c r="J138" s="27">
        <f t="shared" si="93"/>
        <v>1777.328</v>
      </c>
      <c r="K138" s="27">
        <f t="shared" si="94"/>
        <v>1865.92</v>
      </c>
      <c r="L138" s="27">
        <f t="shared" si="95"/>
        <v>1959.2160000000001</v>
      </c>
      <c r="M138" s="27">
        <f t="shared" si="96"/>
        <v>2057.2160000000003</v>
      </c>
      <c r="N138" s="23"/>
      <c r="P138" s="34">
        <f t="shared" si="97"/>
        <v>3667.4213333333332</v>
      </c>
      <c r="Q138" s="27">
        <f t="shared" si="98"/>
        <v>3850.8773333333334</v>
      </c>
      <c r="R138" s="27">
        <f t="shared" si="99"/>
        <v>4042.8266666666664</v>
      </c>
      <c r="S138" s="27">
        <f t="shared" si="100"/>
        <v>4244.9679999999998</v>
      </c>
      <c r="T138" s="27">
        <f t="shared" si="101"/>
        <v>4457.3013333333338</v>
      </c>
      <c r="U138" s="23"/>
      <c r="W138" s="34">
        <f t="shared" si="102"/>
        <v>44009.055999999997</v>
      </c>
      <c r="X138" s="27">
        <f t="shared" si="103"/>
        <v>46210.527999999998</v>
      </c>
      <c r="Y138" s="27">
        <f t="shared" si="104"/>
        <v>48513.919999999998</v>
      </c>
      <c r="Z138" s="27">
        <f t="shared" si="105"/>
        <v>50939.616000000002</v>
      </c>
      <c r="AA138" s="37">
        <f t="shared" si="106"/>
        <v>53487.616000000009</v>
      </c>
      <c r="AB138" s="23"/>
    </row>
    <row r="139" spans="1:28" x14ac:dyDescent="0.25">
      <c r="A139" s="114" t="s">
        <v>89</v>
      </c>
      <c r="B139" s="39">
        <v>15.3468</v>
      </c>
      <c r="C139" s="40">
        <v>16.121000000000002</v>
      </c>
      <c r="D139" s="41">
        <v>16.924600000000002</v>
      </c>
      <c r="E139" s="40">
        <v>17.777200000000001</v>
      </c>
      <c r="F139" s="41">
        <v>18.659200000000002</v>
      </c>
      <c r="G139" s="23"/>
      <c r="I139" s="34">
        <f t="shared" ref="I139:I148" si="113">B139*80</f>
        <v>1227.7439999999999</v>
      </c>
      <c r="J139" s="27">
        <f t="shared" ref="J139:J148" si="114">C139*80</f>
        <v>1289.6800000000003</v>
      </c>
      <c r="K139" s="27">
        <f t="shared" ref="K139:K148" si="115">D139*80</f>
        <v>1353.9680000000001</v>
      </c>
      <c r="L139" s="27">
        <f t="shared" ref="L139:L148" si="116">E139*80</f>
        <v>1422.1759999999999</v>
      </c>
      <c r="M139" s="27">
        <f t="shared" ref="M139:M148" si="117">F139*80</f>
        <v>1492.7360000000001</v>
      </c>
      <c r="N139" s="23"/>
      <c r="P139" s="34">
        <f t="shared" si="97"/>
        <v>2660.1119999999996</v>
      </c>
      <c r="Q139" s="27">
        <f t="shared" si="98"/>
        <v>2794.3066666666673</v>
      </c>
      <c r="R139" s="27">
        <f t="shared" si="99"/>
        <v>2933.5973333333336</v>
      </c>
      <c r="S139" s="27">
        <f t="shared" si="100"/>
        <v>3081.3813333333333</v>
      </c>
      <c r="T139" s="27">
        <f t="shared" si="101"/>
        <v>3234.2613333333338</v>
      </c>
      <c r="U139" s="23"/>
      <c r="W139" s="34">
        <f t="shared" si="102"/>
        <v>31921.343999999997</v>
      </c>
      <c r="X139" s="27">
        <f t="shared" si="103"/>
        <v>33531.680000000008</v>
      </c>
      <c r="Y139" s="27">
        <f t="shared" si="104"/>
        <v>35203.168000000005</v>
      </c>
      <c r="Z139" s="27">
        <f t="shared" si="105"/>
        <v>36976.576000000001</v>
      </c>
      <c r="AA139" s="37">
        <f t="shared" si="106"/>
        <v>38811.136000000006</v>
      </c>
      <c r="AB139" s="23"/>
    </row>
    <row r="140" spans="1:28" s="5" customFormat="1" x14ac:dyDescent="0.25">
      <c r="A140" s="120" t="s">
        <v>183</v>
      </c>
      <c r="B140" s="39">
        <v>22.951600000000003</v>
      </c>
      <c r="C140" s="40">
        <v>24.098199999999999</v>
      </c>
      <c r="D140" s="41">
        <v>25.303599999999999</v>
      </c>
      <c r="E140" s="40">
        <v>26.567800000000002</v>
      </c>
      <c r="F140" s="41">
        <v>27.900600000000001</v>
      </c>
      <c r="G140" s="23"/>
      <c r="I140" s="34">
        <f t="shared" si="113"/>
        <v>1836.1280000000002</v>
      </c>
      <c r="J140" s="27">
        <f t="shared" si="114"/>
        <v>1927.8559999999998</v>
      </c>
      <c r="K140" s="27">
        <f t="shared" si="115"/>
        <v>2024.288</v>
      </c>
      <c r="L140" s="27">
        <f t="shared" si="116"/>
        <v>2125.424</v>
      </c>
      <c r="M140" s="27">
        <f t="shared" si="117"/>
        <v>2232.0480000000002</v>
      </c>
      <c r="N140" s="23"/>
      <c r="O140" s="2"/>
      <c r="P140" s="34">
        <f t="shared" si="97"/>
        <v>3978.2773333333334</v>
      </c>
      <c r="Q140" s="27">
        <f t="shared" si="98"/>
        <v>4177.0213333333331</v>
      </c>
      <c r="R140" s="27">
        <f t="shared" si="99"/>
        <v>4385.9573333333328</v>
      </c>
      <c r="S140" s="27">
        <f t="shared" si="100"/>
        <v>4605.0853333333334</v>
      </c>
      <c r="T140" s="27">
        <f t="shared" si="101"/>
        <v>4836.1040000000003</v>
      </c>
      <c r="U140" s="23"/>
      <c r="W140" s="34">
        <f t="shared" si="102"/>
        <v>47739.328000000001</v>
      </c>
      <c r="X140" s="27">
        <f t="shared" si="103"/>
        <v>50124.255999999994</v>
      </c>
      <c r="Y140" s="27">
        <f t="shared" si="104"/>
        <v>52631.487999999998</v>
      </c>
      <c r="Z140" s="27">
        <f t="shared" si="105"/>
        <v>55261.023999999998</v>
      </c>
      <c r="AA140" s="37">
        <f t="shared" si="106"/>
        <v>58033.248000000007</v>
      </c>
      <c r="AB140" s="23"/>
    </row>
    <row r="141" spans="1:28" s="5" customFormat="1" x14ac:dyDescent="0.25">
      <c r="A141" s="120" t="s">
        <v>44</v>
      </c>
      <c r="B141" s="39">
        <v>18.864999999999998</v>
      </c>
      <c r="C141" s="40">
        <v>19.805800000000001</v>
      </c>
      <c r="D141" s="41">
        <v>20.7956</v>
      </c>
      <c r="E141" s="40">
        <v>21.844200000000001</v>
      </c>
      <c r="F141" s="41">
        <v>22.932000000000002</v>
      </c>
      <c r="G141" s="23"/>
      <c r="I141" s="34">
        <f t="shared" si="113"/>
        <v>1509.1999999999998</v>
      </c>
      <c r="J141" s="27">
        <f t="shared" si="114"/>
        <v>1584.4640000000002</v>
      </c>
      <c r="K141" s="27">
        <f t="shared" si="115"/>
        <v>1663.6480000000001</v>
      </c>
      <c r="L141" s="27">
        <f t="shared" si="116"/>
        <v>1747.5360000000001</v>
      </c>
      <c r="M141" s="27">
        <f t="shared" si="117"/>
        <v>1834.5600000000002</v>
      </c>
      <c r="N141" s="23"/>
      <c r="O141" s="2"/>
      <c r="P141" s="34">
        <f t="shared" si="97"/>
        <v>3269.9333333333329</v>
      </c>
      <c r="Q141" s="27">
        <f t="shared" si="98"/>
        <v>3433.005333333334</v>
      </c>
      <c r="R141" s="27">
        <f t="shared" si="99"/>
        <v>3604.570666666667</v>
      </c>
      <c r="S141" s="27">
        <f t="shared" si="100"/>
        <v>3786.328</v>
      </c>
      <c r="T141" s="27">
        <f t="shared" si="101"/>
        <v>3974.8800000000006</v>
      </c>
      <c r="U141" s="23"/>
      <c r="W141" s="34">
        <f t="shared" si="102"/>
        <v>39239.199999999997</v>
      </c>
      <c r="X141" s="27">
        <f t="shared" si="103"/>
        <v>41196.064000000006</v>
      </c>
      <c r="Y141" s="27">
        <f t="shared" si="104"/>
        <v>43254.848000000005</v>
      </c>
      <c r="Z141" s="27">
        <f t="shared" si="105"/>
        <v>45435.936000000002</v>
      </c>
      <c r="AA141" s="37">
        <f t="shared" si="106"/>
        <v>47698.560000000005</v>
      </c>
      <c r="AB141" s="23"/>
    </row>
    <row r="142" spans="1:28" s="5" customFormat="1" x14ac:dyDescent="0.25">
      <c r="A142" s="120" t="s">
        <v>53</v>
      </c>
      <c r="B142" s="39">
        <v>23.245600000000003</v>
      </c>
      <c r="C142" s="40">
        <v>24.401999999999997</v>
      </c>
      <c r="D142" s="41">
        <v>25.627000000000002</v>
      </c>
      <c r="E142" s="40">
        <v>26.901</v>
      </c>
      <c r="F142" s="41">
        <v>28.253400000000003</v>
      </c>
      <c r="G142" s="23"/>
      <c r="I142" s="34">
        <f t="shared" si="113"/>
        <v>1859.6480000000001</v>
      </c>
      <c r="J142" s="27">
        <f t="shared" si="114"/>
        <v>1952.1599999999999</v>
      </c>
      <c r="K142" s="27">
        <f t="shared" si="115"/>
        <v>2050.1600000000003</v>
      </c>
      <c r="L142" s="27">
        <f t="shared" si="116"/>
        <v>2152.08</v>
      </c>
      <c r="M142" s="27">
        <f t="shared" si="117"/>
        <v>2260.2720000000004</v>
      </c>
      <c r="N142" s="23"/>
      <c r="O142" s="2"/>
      <c r="P142" s="34">
        <f t="shared" si="97"/>
        <v>4029.2373333333339</v>
      </c>
      <c r="Q142" s="27">
        <f t="shared" si="98"/>
        <v>4229.6799999999994</v>
      </c>
      <c r="R142" s="27">
        <f t="shared" si="99"/>
        <v>4442.0133333333342</v>
      </c>
      <c r="S142" s="27">
        <f t="shared" si="100"/>
        <v>4662.84</v>
      </c>
      <c r="T142" s="27">
        <f t="shared" si="101"/>
        <v>4897.2560000000003</v>
      </c>
      <c r="U142" s="23"/>
      <c r="W142" s="34">
        <f t="shared" si="102"/>
        <v>48350.848000000005</v>
      </c>
      <c r="X142" s="27">
        <f t="shared" si="103"/>
        <v>50756.159999999996</v>
      </c>
      <c r="Y142" s="27">
        <f t="shared" si="104"/>
        <v>53304.160000000011</v>
      </c>
      <c r="Z142" s="27">
        <f t="shared" si="105"/>
        <v>55954.080000000002</v>
      </c>
      <c r="AA142" s="37">
        <f t="shared" si="106"/>
        <v>58767.072000000007</v>
      </c>
      <c r="AB142" s="23"/>
    </row>
    <row r="143" spans="1:28" s="5" customFormat="1" x14ac:dyDescent="0.25">
      <c r="A143" s="120" t="s">
        <v>59</v>
      </c>
      <c r="B143" s="39">
        <v>17.355800000000002</v>
      </c>
      <c r="C143" s="40">
        <v>18.2182</v>
      </c>
      <c r="D143" s="41">
        <v>19.129600000000003</v>
      </c>
      <c r="E143" s="40">
        <v>20.09</v>
      </c>
      <c r="F143" s="41">
        <v>21.089600000000004</v>
      </c>
      <c r="G143" s="23"/>
      <c r="I143" s="34">
        <f t="shared" si="113"/>
        <v>1388.4640000000002</v>
      </c>
      <c r="J143" s="27">
        <f t="shared" si="114"/>
        <v>1457.4559999999999</v>
      </c>
      <c r="K143" s="27">
        <f t="shared" si="115"/>
        <v>1530.3680000000004</v>
      </c>
      <c r="L143" s="27">
        <f t="shared" si="116"/>
        <v>1607.2</v>
      </c>
      <c r="M143" s="27">
        <f t="shared" si="117"/>
        <v>1687.1680000000003</v>
      </c>
      <c r="N143" s="23"/>
      <c r="O143" s="2"/>
      <c r="P143" s="34">
        <f t="shared" si="97"/>
        <v>3008.338666666667</v>
      </c>
      <c r="Q143" s="27">
        <f t="shared" si="98"/>
        <v>3157.8213333333333</v>
      </c>
      <c r="R143" s="27">
        <f t="shared" si="99"/>
        <v>3315.7973333333343</v>
      </c>
      <c r="S143" s="27">
        <f t="shared" si="100"/>
        <v>3482.2666666666669</v>
      </c>
      <c r="T143" s="27">
        <f t="shared" si="101"/>
        <v>3655.5306666666675</v>
      </c>
      <c r="U143" s="23"/>
      <c r="W143" s="34">
        <f t="shared" si="102"/>
        <v>36100.064000000006</v>
      </c>
      <c r="X143" s="27">
        <f t="shared" si="103"/>
        <v>37893.856</v>
      </c>
      <c r="Y143" s="27">
        <f t="shared" si="104"/>
        <v>39789.568000000014</v>
      </c>
      <c r="Z143" s="27">
        <f t="shared" si="105"/>
        <v>41787.200000000004</v>
      </c>
      <c r="AA143" s="37">
        <f t="shared" si="106"/>
        <v>43866.368000000009</v>
      </c>
      <c r="AB143" s="23"/>
    </row>
    <row r="144" spans="1:28" s="5" customFormat="1" x14ac:dyDescent="0.25">
      <c r="A144" s="120" t="s">
        <v>54</v>
      </c>
      <c r="B144" s="39">
        <v>24.441200000000002</v>
      </c>
      <c r="C144" s="40">
        <v>25.6662</v>
      </c>
      <c r="D144" s="41">
        <v>26.95</v>
      </c>
      <c r="E144" s="40">
        <v>28.302399999999999</v>
      </c>
      <c r="F144" s="41">
        <v>29.723399999999998</v>
      </c>
      <c r="G144" s="23"/>
      <c r="I144" s="34">
        <f t="shared" si="113"/>
        <v>1955.2960000000003</v>
      </c>
      <c r="J144" s="27">
        <f t="shared" si="114"/>
        <v>2053.2959999999998</v>
      </c>
      <c r="K144" s="27">
        <f t="shared" si="115"/>
        <v>2156</v>
      </c>
      <c r="L144" s="27">
        <f t="shared" si="116"/>
        <v>2264.192</v>
      </c>
      <c r="M144" s="27">
        <f t="shared" si="117"/>
        <v>2377.8719999999998</v>
      </c>
      <c r="N144" s="23"/>
      <c r="O144" s="2"/>
      <c r="P144" s="34">
        <f t="shared" si="97"/>
        <v>4236.4746666666679</v>
      </c>
      <c r="Q144" s="27">
        <f t="shared" si="98"/>
        <v>4448.808</v>
      </c>
      <c r="R144" s="27">
        <f t="shared" si="99"/>
        <v>4671.333333333333</v>
      </c>
      <c r="S144" s="27">
        <f t="shared" si="100"/>
        <v>4905.7493333333332</v>
      </c>
      <c r="T144" s="27">
        <f t="shared" si="101"/>
        <v>5152.0559999999996</v>
      </c>
      <c r="U144" s="23"/>
      <c r="W144" s="34">
        <f t="shared" si="102"/>
        <v>50837.696000000011</v>
      </c>
      <c r="X144" s="27">
        <f t="shared" si="103"/>
        <v>53385.695999999996</v>
      </c>
      <c r="Y144" s="27">
        <f t="shared" si="104"/>
        <v>56056</v>
      </c>
      <c r="Z144" s="27">
        <f t="shared" si="105"/>
        <v>58868.991999999998</v>
      </c>
      <c r="AA144" s="37">
        <f t="shared" si="106"/>
        <v>61824.671999999999</v>
      </c>
      <c r="AB144" s="23"/>
    </row>
    <row r="145" spans="1:28" s="5" customFormat="1" x14ac:dyDescent="0.25">
      <c r="A145" s="120" t="s">
        <v>55</v>
      </c>
      <c r="B145" s="39">
        <v>27.410599999999999</v>
      </c>
      <c r="C145" s="40">
        <v>28.782600000000002</v>
      </c>
      <c r="D145" s="41">
        <v>30.223199999999999</v>
      </c>
      <c r="E145" s="40">
        <v>31.7422</v>
      </c>
      <c r="F145" s="41">
        <v>33.329799999999999</v>
      </c>
      <c r="G145" s="23"/>
      <c r="I145" s="34">
        <f t="shared" si="113"/>
        <v>2192.848</v>
      </c>
      <c r="J145" s="27">
        <f t="shared" si="114"/>
        <v>2302.6080000000002</v>
      </c>
      <c r="K145" s="27">
        <f t="shared" si="115"/>
        <v>2417.8559999999998</v>
      </c>
      <c r="L145" s="27">
        <f t="shared" si="116"/>
        <v>2539.3760000000002</v>
      </c>
      <c r="M145" s="27">
        <f t="shared" si="117"/>
        <v>2666.384</v>
      </c>
      <c r="N145" s="23"/>
      <c r="O145" s="2"/>
      <c r="P145" s="34">
        <f t="shared" si="97"/>
        <v>4751.170666666666</v>
      </c>
      <c r="Q145" s="27">
        <f t="shared" si="98"/>
        <v>4988.9840000000004</v>
      </c>
      <c r="R145" s="27">
        <f t="shared" si="99"/>
        <v>5238.6879999999992</v>
      </c>
      <c r="S145" s="27">
        <f t="shared" si="100"/>
        <v>5501.9813333333341</v>
      </c>
      <c r="T145" s="27">
        <f t="shared" si="101"/>
        <v>5777.1653333333334</v>
      </c>
      <c r="U145" s="23"/>
      <c r="W145" s="34">
        <f t="shared" si="102"/>
        <v>57014.047999999995</v>
      </c>
      <c r="X145" s="27">
        <f t="shared" si="103"/>
        <v>59867.808000000005</v>
      </c>
      <c r="Y145" s="27">
        <f t="shared" si="104"/>
        <v>62864.255999999994</v>
      </c>
      <c r="Z145" s="27">
        <f t="shared" si="105"/>
        <v>66023.776000000013</v>
      </c>
      <c r="AA145" s="37">
        <f t="shared" si="106"/>
        <v>69325.983999999997</v>
      </c>
      <c r="AB145" s="23"/>
    </row>
    <row r="146" spans="1:28" s="5" customFormat="1" x14ac:dyDescent="0.25">
      <c r="A146" s="120" t="s">
        <v>90</v>
      </c>
      <c r="B146" s="39">
        <v>18.394600000000004</v>
      </c>
      <c r="C146" s="40">
        <v>19.315799999999999</v>
      </c>
      <c r="D146" s="41">
        <v>20.286000000000001</v>
      </c>
      <c r="E146" s="40">
        <v>21.295400000000001</v>
      </c>
      <c r="F146" s="41">
        <v>22.363599999999998</v>
      </c>
      <c r="G146" s="23"/>
      <c r="I146" s="34">
        <f t="shared" si="113"/>
        <v>1471.5680000000002</v>
      </c>
      <c r="J146" s="27">
        <f t="shared" si="114"/>
        <v>1545.2639999999999</v>
      </c>
      <c r="K146" s="27">
        <f t="shared" si="115"/>
        <v>1622.88</v>
      </c>
      <c r="L146" s="27">
        <f t="shared" si="116"/>
        <v>1703.6320000000001</v>
      </c>
      <c r="M146" s="27">
        <f t="shared" si="117"/>
        <v>1789.0879999999997</v>
      </c>
      <c r="N146" s="23"/>
      <c r="O146" s="2"/>
      <c r="P146" s="34">
        <f t="shared" si="97"/>
        <v>3188.3973333333338</v>
      </c>
      <c r="Q146" s="27">
        <f t="shared" si="98"/>
        <v>3348.0719999999997</v>
      </c>
      <c r="R146" s="27">
        <f t="shared" si="99"/>
        <v>3516.2400000000002</v>
      </c>
      <c r="S146" s="27">
        <f t="shared" si="100"/>
        <v>3691.2026666666666</v>
      </c>
      <c r="T146" s="27">
        <f t="shared" si="101"/>
        <v>3876.3573333333329</v>
      </c>
      <c r="U146" s="23"/>
      <c r="W146" s="34">
        <f t="shared" si="102"/>
        <v>38260.768000000004</v>
      </c>
      <c r="X146" s="27">
        <f t="shared" si="103"/>
        <v>40176.863999999994</v>
      </c>
      <c r="Y146" s="27">
        <f t="shared" si="104"/>
        <v>42194.880000000005</v>
      </c>
      <c r="Z146" s="27">
        <f t="shared" si="105"/>
        <v>44294.432000000001</v>
      </c>
      <c r="AA146" s="37">
        <f t="shared" si="106"/>
        <v>46516.287999999993</v>
      </c>
      <c r="AB146" s="23"/>
    </row>
    <row r="147" spans="1:28" s="5" customFormat="1" x14ac:dyDescent="0.25">
      <c r="A147" s="120" t="s">
        <v>80</v>
      </c>
      <c r="B147" s="39">
        <v>16.238600000000002</v>
      </c>
      <c r="C147" s="40">
        <v>17.052000000000003</v>
      </c>
      <c r="D147" s="41">
        <v>17.904600000000002</v>
      </c>
      <c r="E147" s="40">
        <v>18.796400000000002</v>
      </c>
      <c r="F147" s="41">
        <v>19.737200000000001</v>
      </c>
      <c r="G147" s="23"/>
      <c r="I147" s="34">
        <f t="shared" si="113"/>
        <v>1299.0880000000002</v>
      </c>
      <c r="J147" s="27">
        <f t="shared" si="114"/>
        <v>1364.1600000000003</v>
      </c>
      <c r="K147" s="27">
        <f t="shared" si="115"/>
        <v>1432.3680000000002</v>
      </c>
      <c r="L147" s="27">
        <f t="shared" si="116"/>
        <v>1503.7120000000002</v>
      </c>
      <c r="M147" s="27">
        <f t="shared" si="117"/>
        <v>1578.9760000000001</v>
      </c>
      <c r="N147" s="23"/>
      <c r="O147" s="2"/>
      <c r="P147" s="34">
        <f t="shared" si="97"/>
        <v>2814.6906666666673</v>
      </c>
      <c r="Q147" s="27">
        <f t="shared" si="98"/>
        <v>2955.6800000000007</v>
      </c>
      <c r="R147" s="27">
        <f t="shared" si="99"/>
        <v>3103.4640000000004</v>
      </c>
      <c r="S147" s="27">
        <f t="shared" si="100"/>
        <v>3258.0426666666667</v>
      </c>
      <c r="T147" s="27">
        <f t="shared" si="101"/>
        <v>3421.1146666666668</v>
      </c>
      <c r="U147" s="23"/>
      <c r="W147" s="34">
        <f t="shared" si="102"/>
        <v>33776.288000000008</v>
      </c>
      <c r="X147" s="27">
        <f t="shared" si="103"/>
        <v>35468.160000000011</v>
      </c>
      <c r="Y147" s="27">
        <f t="shared" si="104"/>
        <v>37241.568000000007</v>
      </c>
      <c r="Z147" s="27">
        <f t="shared" si="105"/>
        <v>39096.512000000002</v>
      </c>
      <c r="AA147" s="37">
        <f t="shared" si="106"/>
        <v>41053.376000000004</v>
      </c>
      <c r="AB147" s="23"/>
    </row>
    <row r="148" spans="1:28" s="5" customFormat="1" x14ac:dyDescent="0.25">
      <c r="A148" s="120" t="s">
        <v>57</v>
      </c>
      <c r="B148" s="39">
        <v>18.394600000000004</v>
      </c>
      <c r="C148" s="40">
        <v>19.315799999999999</v>
      </c>
      <c r="D148" s="41">
        <v>20.286000000000001</v>
      </c>
      <c r="E148" s="40">
        <v>21.295400000000001</v>
      </c>
      <c r="F148" s="41">
        <v>22.363599999999998</v>
      </c>
      <c r="G148" s="23"/>
      <c r="I148" s="34">
        <f t="shared" si="113"/>
        <v>1471.5680000000002</v>
      </c>
      <c r="J148" s="27">
        <f t="shared" si="114"/>
        <v>1545.2639999999999</v>
      </c>
      <c r="K148" s="27">
        <f t="shared" si="115"/>
        <v>1622.88</v>
      </c>
      <c r="L148" s="27">
        <f t="shared" si="116"/>
        <v>1703.6320000000001</v>
      </c>
      <c r="M148" s="27">
        <f t="shared" si="117"/>
        <v>1789.0879999999997</v>
      </c>
      <c r="N148" s="23"/>
      <c r="O148" s="2"/>
      <c r="P148" s="34">
        <f t="shared" si="97"/>
        <v>3188.3973333333338</v>
      </c>
      <c r="Q148" s="27">
        <f t="shared" si="98"/>
        <v>3348.0719999999997</v>
      </c>
      <c r="R148" s="27">
        <f t="shared" si="99"/>
        <v>3516.2400000000002</v>
      </c>
      <c r="S148" s="27">
        <f>(L148*26)/12</f>
        <v>3691.2026666666666</v>
      </c>
      <c r="T148" s="27">
        <f t="shared" si="101"/>
        <v>3876.3573333333329</v>
      </c>
      <c r="U148" s="23"/>
      <c r="W148" s="34">
        <f t="shared" si="102"/>
        <v>38260.768000000004</v>
      </c>
      <c r="X148" s="27">
        <f t="shared" si="103"/>
        <v>40176.863999999994</v>
      </c>
      <c r="Y148" s="27">
        <f t="shared" si="104"/>
        <v>42194.880000000005</v>
      </c>
      <c r="Z148" s="27">
        <f t="shared" si="105"/>
        <v>44294.432000000001</v>
      </c>
      <c r="AA148" s="37">
        <f t="shared" si="106"/>
        <v>46516.287999999993</v>
      </c>
      <c r="AB148" s="23"/>
    </row>
    <row r="149" spans="1:28" ht="14.1" customHeight="1" x14ac:dyDescent="0.25">
      <c r="A149" s="43"/>
      <c r="B149" s="44"/>
      <c r="C149" s="45"/>
      <c r="D149" s="45"/>
      <c r="E149" s="46"/>
      <c r="F149" s="45"/>
      <c r="G149" s="23"/>
      <c r="I149" s="47"/>
      <c r="J149" s="46"/>
      <c r="K149" s="48"/>
      <c r="L149" s="49"/>
      <c r="M149" s="48"/>
      <c r="N149" s="23"/>
      <c r="O149" s="27"/>
      <c r="P149" s="47"/>
      <c r="Q149" s="49"/>
      <c r="R149" s="48"/>
      <c r="S149" s="49"/>
      <c r="T149" s="48"/>
      <c r="U149" s="23"/>
      <c r="W149" s="47"/>
      <c r="X149" s="49"/>
      <c r="Y149" s="48"/>
      <c r="Z149" s="49"/>
      <c r="AA149" s="48"/>
      <c r="AB149" s="23"/>
    </row>
    <row r="150" spans="1:28" x14ac:dyDescent="0.25">
      <c r="A150" s="28" t="s">
        <v>179</v>
      </c>
      <c r="B150" s="39">
        <v>18.32</v>
      </c>
      <c r="C150" s="40">
        <v>19.23</v>
      </c>
      <c r="D150" s="41">
        <v>20.2</v>
      </c>
      <c r="E150" s="40">
        <v>21.21</v>
      </c>
      <c r="F150" s="41">
        <v>22.27</v>
      </c>
      <c r="G150" s="23"/>
      <c r="I150" s="34">
        <f>B150*80</f>
        <v>1465.6</v>
      </c>
      <c r="J150" s="27">
        <f>C150*80</f>
        <v>1538.4</v>
      </c>
      <c r="K150" s="27">
        <f>D150*80</f>
        <v>1616</v>
      </c>
      <c r="L150" s="27">
        <f>E150*80</f>
        <v>1696.8000000000002</v>
      </c>
      <c r="M150" s="27">
        <f>F150*80</f>
        <v>1781.6</v>
      </c>
      <c r="N150" s="23"/>
      <c r="P150" s="34">
        <f t="shared" ref="P150:T156" si="118">(I150*26)/12</f>
        <v>3175.4666666666667</v>
      </c>
      <c r="Q150" s="27">
        <f t="shared" si="118"/>
        <v>3333.2000000000003</v>
      </c>
      <c r="R150" s="27">
        <f t="shared" si="118"/>
        <v>3501.3333333333335</v>
      </c>
      <c r="S150" s="27">
        <f t="shared" si="118"/>
        <v>3676.4</v>
      </c>
      <c r="T150" s="27">
        <f t="shared" si="118"/>
        <v>3860.1333333333332</v>
      </c>
      <c r="U150" s="23"/>
      <c r="W150" s="34">
        <f t="shared" si="44"/>
        <v>38105.599999999999</v>
      </c>
      <c r="X150" s="27">
        <f t="shared" si="44"/>
        <v>39998.400000000001</v>
      </c>
      <c r="Y150" s="27">
        <f t="shared" si="44"/>
        <v>42016</v>
      </c>
      <c r="Z150" s="27">
        <f t="shared" si="44"/>
        <v>44116.800000000003</v>
      </c>
      <c r="AA150" s="37">
        <f t="shared" si="44"/>
        <v>46321.599999999999</v>
      </c>
      <c r="AB150" s="23"/>
    </row>
    <row r="151" spans="1:28" x14ac:dyDescent="0.25">
      <c r="A151" s="28" t="s">
        <v>180</v>
      </c>
      <c r="B151" s="39">
        <v>20.2</v>
      </c>
      <c r="C151" s="40">
        <v>21.21</v>
      </c>
      <c r="D151" s="41">
        <v>22.27</v>
      </c>
      <c r="E151" s="40">
        <v>23.38</v>
      </c>
      <c r="F151" s="41">
        <v>24.55</v>
      </c>
      <c r="G151" s="23"/>
      <c r="I151" s="34">
        <f t="shared" ref="I151:I156" si="119">B151*80</f>
        <v>1616</v>
      </c>
      <c r="J151" s="27">
        <f t="shared" ref="J151:M156" si="120">C151*80</f>
        <v>1696.8000000000002</v>
      </c>
      <c r="K151" s="27">
        <f t="shared" si="120"/>
        <v>1781.6</v>
      </c>
      <c r="L151" s="27">
        <f t="shared" si="120"/>
        <v>1870.3999999999999</v>
      </c>
      <c r="M151" s="27">
        <f t="shared" si="120"/>
        <v>1964</v>
      </c>
      <c r="N151" s="23"/>
      <c r="P151" s="34">
        <f t="shared" si="118"/>
        <v>3501.3333333333335</v>
      </c>
      <c r="Q151" s="27">
        <f t="shared" si="118"/>
        <v>3676.4</v>
      </c>
      <c r="R151" s="27">
        <f t="shared" si="118"/>
        <v>3860.1333333333332</v>
      </c>
      <c r="S151" s="27">
        <f t="shared" si="118"/>
        <v>4052.5333333333328</v>
      </c>
      <c r="T151" s="27">
        <f t="shared" si="118"/>
        <v>4255.333333333333</v>
      </c>
      <c r="U151" s="23"/>
      <c r="W151" s="34">
        <f t="shared" ref="W151:W156" si="121">I151*26</f>
        <v>42016</v>
      </c>
      <c r="X151" s="27">
        <f t="shared" ref="X151:X156" si="122">J151*26</f>
        <v>44116.800000000003</v>
      </c>
      <c r="Y151" s="27">
        <f t="shared" ref="Y151:Y156" si="123">K151*26</f>
        <v>46321.599999999999</v>
      </c>
      <c r="Z151" s="27">
        <f t="shared" ref="Z151:Z156" si="124">L151*26</f>
        <v>48630.399999999994</v>
      </c>
      <c r="AA151" s="37">
        <f t="shared" ref="AA151:AA156" si="125">M151*26</f>
        <v>51064</v>
      </c>
      <c r="AB151" s="23"/>
    </row>
    <row r="152" spans="1:28" x14ac:dyDescent="0.25">
      <c r="A152" s="28" t="s">
        <v>37</v>
      </c>
      <c r="B152" s="39">
        <v>17.739999999999998</v>
      </c>
      <c r="C152" s="40">
        <v>18.63</v>
      </c>
      <c r="D152" s="41">
        <v>19.559999999999999</v>
      </c>
      <c r="E152" s="40">
        <v>20.53</v>
      </c>
      <c r="F152" s="41">
        <v>21.56</v>
      </c>
      <c r="G152" s="23"/>
      <c r="I152" s="34">
        <f t="shared" si="119"/>
        <v>1419.1999999999998</v>
      </c>
      <c r="J152" s="27">
        <f t="shared" si="120"/>
        <v>1490.3999999999999</v>
      </c>
      <c r="K152" s="27">
        <f t="shared" si="120"/>
        <v>1564.8</v>
      </c>
      <c r="L152" s="27">
        <f t="shared" si="120"/>
        <v>1642.4</v>
      </c>
      <c r="M152" s="27">
        <f t="shared" si="120"/>
        <v>1724.8</v>
      </c>
      <c r="N152" s="23"/>
      <c r="P152" s="34">
        <f t="shared" si="118"/>
        <v>3074.9333333333329</v>
      </c>
      <c r="Q152" s="27">
        <f t="shared" si="118"/>
        <v>3229.1999999999994</v>
      </c>
      <c r="R152" s="27">
        <f t="shared" si="118"/>
        <v>3390.3999999999996</v>
      </c>
      <c r="S152" s="27">
        <f t="shared" si="118"/>
        <v>3558.5333333333333</v>
      </c>
      <c r="T152" s="27">
        <f t="shared" si="118"/>
        <v>3737.0666666666662</v>
      </c>
      <c r="U152" s="23"/>
      <c r="W152" s="34">
        <f t="shared" si="121"/>
        <v>36899.199999999997</v>
      </c>
      <c r="X152" s="27">
        <f t="shared" si="122"/>
        <v>38750.399999999994</v>
      </c>
      <c r="Y152" s="27">
        <f t="shared" si="123"/>
        <v>40684.799999999996</v>
      </c>
      <c r="Z152" s="27">
        <f t="shared" si="124"/>
        <v>42702.400000000001</v>
      </c>
      <c r="AA152" s="37">
        <f t="shared" si="125"/>
        <v>44844.799999999996</v>
      </c>
      <c r="AB152" s="23"/>
    </row>
    <row r="153" spans="1:28" x14ac:dyDescent="0.25">
      <c r="A153" s="28" t="s">
        <v>52</v>
      </c>
      <c r="B153" s="39">
        <v>16.12</v>
      </c>
      <c r="C153" s="40">
        <v>16.93</v>
      </c>
      <c r="D153" s="41">
        <v>17.77</v>
      </c>
      <c r="E153" s="40">
        <v>18.66</v>
      </c>
      <c r="F153" s="41">
        <v>19.600000000000001</v>
      </c>
      <c r="G153" s="23"/>
      <c r="I153" s="34">
        <f t="shared" si="119"/>
        <v>1289.6000000000001</v>
      </c>
      <c r="J153" s="27">
        <f t="shared" si="120"/>
        <v>1354.4</v>
      </c>
      <c r="K153" s="27">
        <f t="shared" si="120"/>
        <v>1421.6</v>
      </c>
      <c r="L153" s="27">
        <f t="shared" si="120"/>
        <v>1492.8</v>
      </c>
      <c r="M153" s="27">
        <f t="shared" si="120"/>
        <v>1568</v>
      </c>
      <c r="N153" s="23"/>
      <c r="P153" s="34">
        <f t="shared" si="118"/>
        <v>2794.1333333333337</v>
      </c>
      <c r="Q153" s="27">
        <f t="shared" ref="Q153:Q154" si="126">(J153*26)/12</f>
        <v>2934.5333333333333</v>
      </c>
      <c r="R153" s="27">
        <f t="shared" ref="R153:R154" si="127">(K153*26)/12</f>
        <v>3080.1333333333332</v>
      </c>
      <c r="S153" s="27">
        <f t="shared" ref="S153:S154" si="128">(L153*26)/12</f>
        <v>3234.3999999999996</v>
      </c>
      <c r="T153" s="27">
        <f t="shared" ref="T153:T154" si="129">(M153*26)/12</f>
        <v>3397.3333333333335</v>
      </c>
      <c r="U153" s="23"/>
      <c r="W153" s="34">
        <f t="shared" si="121"/>
        <v>33529.600000000006</v>
      </c>
      <c r="X153" s="27">
        <f t="shared" si="122"/>
        <v>35214.400000000001</v>
      </c>
      <c r="Y153" s="27">
        <f t="shared" si="123"/>
        <v>36961.599999999999</v>
      </c>
      <c r="Z153" s="27">
        <f t="shared" si="124"/>
        <v>38812.799999999996</v>
      </c>
      <c r="AA153" s="37">
        <f t="shared" si="125"/>
        <v>40768</v>
      </c>
      <c r="AB153" s="23"/>
    </row>
    <row r="154" spans="1:28" x14ac:dyDescent="0.25">
      <c r="A154" s="28" t="s">
        <v>66</v>
      </c>
      <c r="B154" s="39">
        <v>22.31</v>
      </c>
      <c r="C154" s="40">
        <v>23.42</v>
      </c>
      <c r="D154" s="41">
        <v>24.59</v>
      </c>
      <c r="E154" s="40">
        <v>25.82</v>
      </c>
      <c r="F154" s="41">
        <v>27.11</v>
      </c>
      <c r="G154" s="23"/>
      <c r="I154" s="34">
        <f t="shared" si="119"/>
        <v>1784.8</v>
      </c>
      <c r="J154" s="27">
        <f t="shared" ref="J154:J155" si="130">C154*80</f>
        <v>1873.6000000000001</v>
      </c>
      <c r="K154" s="27">
        <f t="shared" ref="K154:K155" si="131">D154*80</f>
        <v>1967.2</v>
      </c>
      <c r="L154" s="27">
        <f t="shared" ref="L154:L155" si="132">E154*80</f>
        <v>2065.6</v>
      </c>
      <c r="M154" s="27">
        <f t="shared" ref="M154:M155" si="133">F154*80</f>
        <v>2168.8000000000002</v>
      </c>
      <c r="N154" s="23"/>
      <c r="P154" s="34">
        <f t="shared" ref="P154:P155" si="134">(I154*26)/12</f>
        <v>3867.0666666666662</v>
      </c>
      <c r="Q154" s="27">
        <f t="shared" si="126"/>
        <v>4059.4666666666672</v>
      </c>
      <c r="R154" s="27">
        <f t="shared" si="127"/>
        <v>4262.2666666666673</v>
      </c>
      <c r="S154" s="27">
        <f t="shared" si="128"/>
        <v>4475.4666666666662</v>
      </c>
      <c r="T154" s="27">
        <f t="shared" si="129"/>
        <v>4699.0666666666666</v>
      </c>
      <c r="U154" s="23"/>
      <c r="W154" s="34">
        <f t="shared" si="121"/>
        <v>46404.799999999996</v>
      </c>
      <c r="X154" s="27">
        <f t="shared" si="122"/>
        <v>48713.600000000006</v>
      </c>
      <c r="Y154" s="27">
        <f t="shared" si="123"/>
        <v>51147.200000000004</v>
      </c>
      <c r="Z154" s="27">
        <f t="shared" si="124"/>
        <v>53705.599999999999</v>
      </c>
      <c r="AA154" s="37">
        <f t="shared" si="125"/>
        <v>56388.800000000003</v>
      </c>
      <c r="AB154" s="23"/>
    </row>
    <row r="155" spans="1:28" x14ac:dyDescent="0.25">
      <c r="A155" s="28" t="s">
        <v>67</v>
      </c>
      <c r="B155" s="39">
        <v>23.47</v>
      </c>
      <c r="C155" s="40">
        <v>24.65</v>
      </c>
      <c r="D155" s="41">
        <v>25.88</v>
      </c>
      <c r="E155" s="40">
        <v>27.17</v>
      </c>
      <c r="F155" s="41">
        <v>28.53</v>
      </c>
      <c r="G155" s="23"/>
      <c r="I155" s="34">
        <f t="shared" si="119"/>
        <v>1877.6</v>
      </c>
      <c r="J155" s="27">
        <f t="shared" si="130"/>
        <v>1972</v>
      </c>
      <c r="K155" s="27">
        <f t="shared" si="131"/>
        <v>2070.4</v>
      </c>
      <c r="L155" s="27">
        <f t="shared" si="132"/>
        <v>2173.6000000000004</v>
      </c>
      <c r="M155" s="27">
        <f t="shared" si="133"/>
        <v>2282.4</v>
      </c>
      <c r="N155" s="23"/>
      <c r="P155" s="34">
        <f t="shared" si="134"/>
        <v>4068.1333333333332</v>
      </c>
      <c r="Q155" s="27">
        <f t="shared" ref="Q155" si="135">(J155*26)/12</f>
        <v>4272.666666666667</v>
      </c>
      <c r="R155" s="27">
        <f t="shared" ref="R155" si="136">(K155*26)/12</f>
        <v>4485.8666666666668</v>
      </c>
      <c r="S155" s="27">
        <f t="shared" ref="S155" si="137">(L155*26)/12</f>
        <v>4709.4666666666672</v>
      </c>
      <c r="T155" s="27">
        <f t="shared" ref="T155" si="138">(M155*26)/12</f>
        <v>4945.2</v>
      </c>
      <c r="U155" s="23"/>
      <c r="W155" s="34">
        <f t="shared" si="121"/>
        <v>48817.599999999999</v>
      </c>
      <c r="X155" s="27">
        <f t="shared" si="122"/>
        <v>51272</v>
      </c>
      <c r="Y155" s="27">
        <f t="shared" si="123"/>
        <v>53830.400000000001</v>
      </c>
      <c r="Z155" s="27">
        <f t="shared" si="124"/>
        <v>56513.600000000006</v>
      </c>
      <c r="AA155" s="37">
        <f t="shared" si="125"/>
        <v>59342.400000000001</v>
      </c>
      <c r="AB155" s="23"/>
    </row>
    <row r="156" spans="1:28" x14ac:dyDescent="0.25">
      <c r="A156" s="28" t="s">
        <v>78</v>
      </c>
      <c r="B156" s="39">
        <v>14.08</v>
      </c>
      <c r="C156" s="40">
        <v>14.79</v>
      </c>
      <c r="D156" s="41">
        <v>15.52</v>
      </c>
      <c r="E156" s="40">
        <v>16.3</v>
      </c>
      <c r="F156" s="41">
        <v>17.12</v>
      </c>
      <c r="G156" s="23"/>
      <c r="I156" s="34">
        <f t="shared" si="119"/>
        <v>1126.4000000000001</v>
      </c>
      <c r="J156" s="27">
        <f t="shared" si="120"/>
        <v>1183.1999999999998</v>
      </c>
      <c r="K156" s="27">
        <f t="shared" si="120"/>
        <v>1241.5999999999999</v>
      </c>
      <c r="L156" s="27">
        <f t="shared" si="120"/>
        <v>1304</v>
      </c>
      <c r="M156" s="27">
        <f t="shared" si="120"/>
        <v>1369.6000000000001</v>
      </c>
      <c r="N156" s="23"/>
      <c r="P156" s="34">
        <f t="shared" si="118"/>
        <v>2440.5333333333333</v>
      </c>
      <c r="Q156" s="27">
        <f t="shared" si="118"/>
        <v>2563.6</v>
      </c>
      <c r="R156" s="27">
        <f t="shared" si="118"/>
        <v>2690.1333333333332</v>
      </c>
      <c r="S156" s="27">
        <f t="shared" si="118"/>
        <v>2825.3333333333335</v>
      </c>
      <c r="T156" s="27">
        <f t="shared" si="118"/>
        <v>2967.4666666666672</v>
      </c>
      <c r="U156" s="23"/>
      <c r="W156" s="34">
        <f t="shared" si="121"/>
        <v>29286.400000000001</v>
      </c>
      <c r="X156" s="27">
        <f t="shared" si="122"/>
        <v>30763.199999999997</v>
      </c>
      <c r="Y156" s="27">
        <f t="shared" si="123"/>
        <v>32281.599999999999</v>
      </c>
      <c r="Z156" s="27">
        <f t="shared" si="124"/>
        <v>33904</v>
      </c>
      <c r="AA156" s="37">
        <f t="shared" si="125"/>
        <v>35609.600000000006</v>
      </c>
      <c r="AB156" s="23"/>
    </row>
    <row r="157" spans="1:28" ht="14.1" customHeight="1" x14ac:dyDescent="0.25">
      <c r="A157" s="43"/>
      <c r="B157" s="44"/>
      <c r="C157" s="45"/>
      <c r="D157" s="45"/>
      <c r="E157" s="46"/>
      <c r="F157" s="45"/>
      <c r="G157" s="23"/>
      <c r="I157" s="47"/>
      <c r="J157" s="46"/>
      <c r="K157" s="48"/>
      <c r="L157" s="49"/>
      <c r="M157" s="48"/>
      <c r="N157" s="23"/>
      <c r="O157" s="27"/>
      <c r="P157" s="47"/>
      <c r="Q157" s="49"/>
      <c r="R157" s="48"/>
      <c r="S157" s="49"/>
      <c r="T157" s="48"/>
      <c r="U157" s="23"/>
      <c r="W157" s="47"/>
      <c r="X157" s="49"/>
      <c r="Y157" s="48"/>
      <c r="Z157" s="49"/>
      <c r="AA157" s="48"/>
      <c r="AB157" s="23"/>
    </row>
    <row r="158" spans="1:28" x14ac:dyDescent="0.25">
      <c r="A158" s="28" t="s">
        <v>162</v>
      </c>
      <c r="B158" s="39">
        <v>21.23</v>
      </c>
      <c r="C158" s="40">
        <v>22.29</v>
      </c>
      <c r="D158" s="40">
        <v>23.4</v>
      </c>
      <c r="E158" s="40">
        <v>24.58</v>
      </c>
      <c r="F158" s="40">
        <v>25.8</v>
      </c>
      <c r="G158" s="23"/>
      <c r="I158" s="34">
        <f>(B158*2912)/26</f>
        <v>2377.7600000000002</v>
      </c>
      <c r="J158" s="27">
        <f>(C158*2912)/26</f>
        <v>2496.48</v>
      </c>
      <c r="K158" s="27">
        <f>(D158*2912)/26</f>
        <v>2620.8000000000002</v>
      </c>
      <c r="L158" s="27">
        <f>(E158*2912)/26</f>
        <v>2752.9599999999996</v>
      </c>
      <c r="M158" s="27">
        <f>(F158*2912)/26</f>
        <v>2889.6000000000004</v>
      </c>
      <c r="N158" s="23"/>
      <c r="P158" s="34">
        <f t="shared" ref="P158:T162" si="139">(I158*26)/12</f>
        <v>5151.8133333333344</v>
      </c>
      <c r="Q158" s="40">
        <f t="shared" si="139"/>
        <v>5409.04</v>
      </c>
      <c r="R158" s="40">
        <f t="shared" si="139"/>
        <v>5678.4000000000005</v>
      </c>
      <c r="S158" s="40">
        <f t="shared" si="139"/>
        <v>5964.746666666666</v>
      </c>
      <c r="T158" s="40">
        <f t="shared" si="139"/>
        <v>6260.8</v>
      </c>
      <c r="U158" s="23"/>
      <c r="W158" s="34">
        <f t="shared" ref="W158" si="140">I158*26</f>
        <v>61821.760000000009</v>
      </c>
      <c r="X158" s="27">
        <f t="shared" ref="X158" si="141">J158*26</f>
        <v>64908.480000000003</v>
      </c>
      <c r="Y158" s="27">
        <f t="shared" ref="Y158" si="142">K158*26</f>
        <v>68140.800000000003</v>
      </c>
      <c r="Z158" s="27">
        <f t="shared" ref="Z158" si="143">L158*26</f>
        <v>71576.959999999992</v>
      </c>
      <c r="AA158" s="37">
        <f t="shared" ref="AA158" si="144">M158*26</f>
        <v>75129.600000000006</v>
      </c>
      <c r="AB158" s="23"/>
    </row>
    <row r="159" spans="1:28" x14ac:dyDescent="0.25">
      <c r="A159" s="28" t="s">
        <v>163</v>
      </c>
      <c r="B159" s="39">
        <v>21.23</v>
      </c>
      <c r="C159" s="40">
        <v>22.29</v>
      </c>
      <c r="D159" s="40">
        <v>23.4</v>
      </c>
      <c r="E159" s="40">
        <v>24.58</v>
      </c>
      <c r="F159" s="40">
        <v>25.8</v>
      </c>
      <c r="G159" s="23"/>
      <c r="I159" s="34">
        <f t="shared" ref="I159:M161" si="145">(B159*2912)/26</f>
        <v>2377.7600000000002</v>
      </c>
      <c r="J159" s="27">
        <f t="shared" si="145"/>
        <v>2496.48</v>
      </c>
      <c r="K159" s="27">
        <f t="shared" si="145"/>
        <v>2620.8000000000002</v>
      </c>
      <c r="L159" s="27">
        <f t="shared" si="145"/>
        <v>2752.9599999999996</v>
      </c>
      <c r="M159" s="27">
        <f t="shared" si="145"/>
        <v>2889.6000000000004</v>
      </c>
      <c r="N159" s="23"/>
      <c r="P159" s="34">
        <f t="shared" si="139"/>
        <v>5151.8133333333344</v>
      </c>
      <c r="Q159" s="40">
        <f t="shared" si="139"/>
        <v>5409.04</v>
      </c>
      <c r="R159" s="40">
        <f t="shared" si="139"/>
        <v>5678.4000000000005</v>
      </c>
      <c r="S159" s="40">
        <f t="shared" si="139"/>
        <v>5964.746666666666</v>
      </c>
      <c r="T159" s="40">
        <f t="shared" si="139"/>
        <v>6260.8</v>
      </c>
      <c r="U159" s="23"/>
      <c r="W159" s="34">
        <f t="shared" ref="W159:W162" si="146">I159*26</f>
        <v>61821.760000000009</v>
      </c>
      <c r="X159" s="27">
        <f t="shared" ref="X159:X162" si="147">J159*26</f>
        <v>64908.480000000003</v>
      </c>
      <c r="Y159" s="27">
        <f t="shared" ref="Y159:Y162" si="148">K159*26</f>
        <v>68140.800000000003</v>
      </c>
      <c r="Z159" s="27">
        <f t="shared" ref="Z159:Z162" si="149">L159*26</f>
        <v>71576.959999999992</v>
      </c>
      <c r="AA159" s="37">
        <f t="shared" ref="AA159:AA162" si="150">M159*26</f>
        <v>75129.600000000006</v>
      </c>
      <c r="AB159" s="23"/>
    </row>
    <row r="160" spans="1:28" x14ac:dyDescent="0.25">
      <c r="A160" s="28" t="s">
        <v>164</v>
      </c>
      <c r="B160" s="39">
        <v>17.440000000000001</v>
      </c>
      <c r="C160" s="40">
        <v>18.309999999999999</v>
      </c>
      <c r="D160" s="40">
        <v>19.23</v>
      </c>
      <c r="E160" s="40">
        <v>20.190000000000001</v>
      </c>
      <c r="F160" s="40">
        <v>21.2</v>
      </c>
      <c r="G160" s="23"/>
      <c r="I160" s="34">
        <f t="shared" si="145"/>
        <v>1953.2800000000002</v>
      </c>
      <c r="J160" s="27">
        <f t="shared" si="145"/>
        <v>2050.7199999999998</v>
      </c>
      <c r="K160" s="27">
        <f t="shared" si="145"/>
        <v>2153.7600000000002</v>
      </c>
      <c r="L160" s="27">
        <f t="shared" si="145"/>
        <v>2261.2800000000002</v>
      </c>
      <c r="M160" s="27">
        <f t="shared" si="145"/>
        <v>2374.4</v>
      </c>
      <c r="N160" s="23"/>
      <c r="P160" s="34">
        <f t="shared" si="139"/>
        <v>4232.1066666666675</v>
      </c>
      <c r="Q160" s="40">
        <f t="shared" si="139"/>
        <v>4443.2266666666665</v>
      </c>
      <c r="R160" s="40">
        <f t="shared" si="139"/>
        <v>4666.4800000000005</v>
      </c>
      <c r="S160" s="40">
        <f t="shared" si="139"/>
        <v>4899.4400000000005</v>
      </c>
      <c r="T160" s="40">
        <f t="shared" si="139"/>
        <v>5144.5333333333338</v>
      </c>
      <c r="U160" s="23"/>
      <c r="W160" s="34">
        <f t="shared" si="146"/>
        <v>50785.280000000006</v>
      </c>
      <c r="X160" s="27">
        <f t="shared" si="147"/>
        <v>53318.719999999994</v>
      </c>
      <c r="Y160" s="27">
        <f t="shared" si="148"/>
        <v>55997.760000000009</v>
      </c>
      <c r="Z160" s="27">
        <f t="shared" si="149"/>
        <v>58793.280000000006</v>
      </c>
      <c r="AA160" s="37">
        <f t="shared" si="150"/>
        <v>61734.400000000001</v>
      </c>
      <c r="AB160" s="23"/>
    </row>
    <row r="161" spans="1:28" x14ac:dyDescent="0.25">
      <c r="A161" s="28" t="s">
        <v>165</v>
      </c>
      <c r="B161" s="39">
        <v>14.84</v>
      </c>
      <c r="C161" s="40">
        <v>15.58</v>
      </c>
      <c r="D161" s="40">
        <v>16.36</v>
      </c>
      <c r="E161" s="40">
        <v>17.18</v>
      </c>
      <c r="F161" s="40">
        <v>18.04</v>
      </c>
      <c r="G161" s="23"/>
      <c r="I161" s="34">
        <f t="shared" si="145"/>
        <v>1662.0800000000002</v>
      </c>
      <c r="J161" s="27">
        <f t="shared" si="145"/>
        <v>1744.96</v>
      </c>
      <c r="K161" s="27">
        <f t="shared" si="145"/>
        <v>1832.32</v>
      </c>
      <c r="L161" s="27">
        <f t="shared" si="145"/>
        <v>1924.1599999999999</v>
      </c>
      <c r="M161" s="27">
        <f t="shared" si="145"/>
        <v>2020.4799999999998</v>
      </c>
      <c r="N161" s="23"/>
      <c r="P161" s="34">
        <f t="shared" si="139"/>
        <v>3601.1733333333336</v>
      </c>
      <c r="Q161" s="40">
        <f t="shared" si="139"/>
        <v>3780.7466666666664</v>
      </c>
      <c r="R161" s="40">
        <f t="shared" si="139"/>
        <v>3970.0266666666666</v>
      </c>
      <c r="S161" s="40">
        <f t="shared" si="139"/>
        <v>4169.0133333333333</v>
      </c>
      <c r="T161" s="40">
        <f t="shared" si="139"/>
        <v>4377.706666666666</v>
      </c>
      <c r="U161" s="23"/>
      <c r="W161" s="34">
        <f t="shared" si="146"/>
        <v>43214.080000000002</v>
      </c>
      <c r="X161" s="27">
        <f t="shared" si="147"/>
        <v>45368.959999999999</v>
      </c>
      <c r="Y161" s="27">
        <f t="shared" si="148"/>
        <v>47640.32</v>
      </c>
      <c r="Z161" s="27">
        <f t="shared" si="149"/>
        <v>50028.159999999996</v>
      </c>
      <c r="AA161" s="37">
        <f t="shared" si="150"/>
        <v>52532.479999999996</v>
      </c>
      <c r="AB161" s="23"/>
    </row>
    <row r="162" spans="1:28" ht="13.8" thickBot="1" x14ac:dyDescent="0.3">
      <c r="A162" s="28" t="s">
        <v>69</v>
      </c>
      <c r="B162" s="104">
        <v>18.510000000000002</v>
      </c>
      <c r="C162" s="105">
        <v>19.43</v>
      </c>
      <c r="D162" s="105">
        <v>20.399999999999999</v>
      </c>
      <c r="E162" s="105">
        <v>21.42</v>
      </c>
      <c r="F162" s="105">
        <v>22.49</v>
      </c>
      <c r="G162" s="66"/>
      <c r="I162" s="106">
        <f t="shared" ref="I162:M162" si="151">B162*80</f>
        <v>1480.8000000000002</v>
      </c>
      <c r="J162" s="107">
        <f t="shared" si="151"/>
        <v>1554.4</v>
      </c>
      <c r="K162" s="107">
        <f t="shared" si="151"/>
        <v>1632</v>
      </c>
      <c r="L162" s="107">
        <f t="shared" si="151"/>
        <v>1713.6000000000001</v>
      </c>
      <c r="M162" s="107">
        <f t="shared" si="151"/>
        <v>1799.1999999999998</v>
      </c>
      <c r="N162" s="66"/>
      <c r="P162" s="106">
        <f t="shared" si="139"/>
        <v>3208.4</v>
      </c>
      <c r="Q162" s="105">
        <f t="shared" si="139"/>
        <v>3367.8666666666668</v>
      </c>
      <c r="R162" s="105">
        <f t="shared" si="139"/>
        <v>3536</v>
      </c>
      <c r="S162" s="105">
        <f t="shared" si="139"/>
        <v>3712.8000000000006</v>
      </c>
      <c r="T162" s="105">
        <f t="shared" si="139"/>
        <v>3898.2666666666664</v>
      </c>
      <c r="U162" s="66"/>
      <c r="W162" s="106">
        <f t="shared" si="146"/>
        <v>38500.800000000003</v>
      </c>
      <c r="X162" s="107">
        <f t="shared" si="147"/>
        <v>40414.400000000001</v>
      </c>
      <c r="Y162" s="107">
        <f t="shared" si="148"/>
        <v>42432</v>
      </c>
      <c r="Z162" s="107">
        <f t="shared" si="149"/>
        <v>44553.600000000006</v>
      </c>
      <c r="AA162" s="108">
        <f t="shared" si="150"/>
        <v>46779.199999999997</v>
      </c>
      <c r="AB162" s="66"/>
    </row>
    <row r="164" spans="1:28" x14ac:dyDescent="0.25">
      <c r="A164" s="68"/>
    </row>
    <row r="165" spans="1:28" ht="13.8" x14ac:dyDescent="0.25">
      <c r="E165" s="122" t="s">
        <v>177</v>
      </c>
    </row>
    <row r="166" spans="1:28" x14ac:dyDescent="0.25">
      <c r="E166" s="71" t="s">
        <v>134</v>
      </c>
      <c r="F166" s="2" t="s">
        <v>146</v>
      </c>
    </row>
    <row r="167" spans="1:28" x14ac:dyDescent="0.25">
      <c r="E167" s="71" t="s">
        <v>135</v>
      </c>
      <c r="F167" s="2" t="s">
        <v>140</v>
      </c>
    </row>
  </sheetData>
  <sheetProtection password="D23F" sheet="1" objects="1" scenarios="1" selectLockedCells="1" selectUnlockedCells="1"/>
  <mergeCells count="5">
    <mergeCell ref="K3:T3"/>
    <mergeCell ref="B4:G4"/>
    <mergeCell ref="I4:N4"/>
    <mergeCell ref="P4:U4"/>
    <mergeCell ref="W4:AB4"/>
  </mergeCells>
  <pageMargins left="0.45" right="0.45" top="0.5" bottom="0.5" header="0.3" footer="0.3"/>
  <pageSetup paperSize="5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B104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33203125" defaultRowHeight="13.2" x14ac:dyDescent="0.25"/>
  <cols>
    <col min="1" max="1" width="51" style="2" customWidth="1"/>
    <col min="2" max="4" width="8.77734375" style="2" customWidth="1"/>
    <col min="5" max="5" width="8.77734375" style="3" customWidth="1"/>
    <col min="6" max="6" width="8.77734375" style="2" customWidth="1"/>
    <col min="7" max="7" width="10.6640625" style="2" customWidth="1"/>
    <col min="8" max="8" width="1.77734375" style="2" customWidth="1"/>
    <col min="9" max="9" width="12.77734375" style="2" customWidth="1"/>
    <col min="10" max="10" width="12.77734375" style="3" customWidth="1"/>
    <col min="11" max="11" width="12.77734375" style="2" customWidth="1"/>
    <col min="12" max="12" width="12.77734375" style="3" customWidth="1"/>
    <col min="13" max="14" width="12.77734375" style="2" customWidth="1"/>
    <col min="15" max="15" width="2" style="2" customWidth="1"/>
    <col min="16" max="16" width="12" style="2" customWidth="1"/>
    <col min="17" max="17" width="12" style="3" customWidth="1"/>
    <col min="18" max="18" width="12" style="2" customWidth="1"/>
    <col min="19" max="19" width="12" style="3" customWidth="1"/>
    <col min="20" max="21" width="12" style="2" customWidth="1"/>
    <col min="22" max="22" width="2.109375" style="2" customWidth="1"/>
    <col min="23" max="23" width="12.77734375" style="124" bestFit="1" customWidth="1"/>
    <col min="24" max="24" width="12" style="125" customWidth="1"/>
    <col min="25" max="25" width="12.77734375" style="124" bestFit="1" customWidth="1"/>
    <col min="26" max="26" width="12" style="125" customWidth="1"/>
    <col min="27" max="27" width="12.77734375" style="124" bestFit="1" customWidth="1"/>
    <col min="28" max="28" width="13.33203125" style="124" customWidth="1"/>
    <col min="29" max="16384" width="9.33203125" style="2"/>
  </cols>
  <sheetData>
    <row r="1" spans="1:28" x14ac:dyDescent="0.25">
      <c r="A1" s="123" t="s">
        <v>119</v>
      </c>
    </row>
    <row r="2" spans="1:28" x14ac:dyDescent="0.25">
      <c r="A2" s="123" t="s">
        <v>123</v>
      </c>
    </row>
    <row r="3" spans="1:28" ht="13.8" thickBot="1" x14ac:dyDescent="0.3">
      <c r="A3" s="7"/>
      <c r="B3" s="5"/>
      <c r="C3" s="5"/>
      <c r="D3" s="5"/>
      <c r="E3" s="6"/>
      <c r="F3" s="5"/>
      <c r="G3" s="5"/>
      <c r="H3" s="5"/>
      <c r="I3" s="7"/>
      <c r="J3" s="8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9"/>
      <c r="X3" s="124"/>
      <c r="Z3" s="124"/>
      <c r="AB3" s="9"/>
    </row>
    <row r="4" spans="1:28" ht="13.2" customHeight="1" x14ac:dyDescent="0.25">
      <c r="A4" s="5"/>
      <c r="B4" s="273" t="s">
        <v>29</v>
      </c>
      <c r="C4" s="274"/>
      <c r="D4" s="274"/>
      <c r="E4" s="274"/>
      <c r="F4" s="274"/>
      <c r="G4" s="279"/>
      <c r="H4" s="10"/>
      <c r="I4" s="276" t="s">
        <v>2</v>
      </c>
      <c r="J4" s="280"/>
      <c r="K4" s="280"/>
      <c r="L4" s="280"/>
      <c r="M4" s="280"/>
      <c r="N4" s="279"/>
      <c r="O4" s="5"/>
      <c r="P4" s="276" t="s">
        <v>30</v>
      </c>
      <c r="Q4" s="280"/>
      <c r="R4" s="280"/>
      <c r="S4" s="280"/>
      <c r="T4" s="280"/>
      <c r="U4" s="279"/>
      <c r="W4" s="276" t="s">
        <v>181</v>
      </c>
      <c r="X4" s="277"/>
      <c r="Y4" s="277"/>
      <c r="Z4" s="277"/>
      <c r="AA4" s="277"/>
      <c r="AB4" s="278"/>
    </row>
    <row r="5" spans="1:28" ht="25.5" customHeight="1" thickBot="1" x14ac:dyDescent="0.3">
      <c r="A5" s="126" t="s">
        <v>31</v>
      </c>
      <c r="B5" s="12" t="s">
        <v>3</v>
      </c>
      <c r="C5" s="13" t="s">
        <v>4</v>
      </c>
      <c r="D5" s="14" t="s">
        <v>5</v>
      </c>
      <c r="E5" s="13" t="s">
        <v>6</v>
      </c>
      <c r="F5" s="14" t="s">
        <v>7</v>
      </c>
      <c r="G5" s="15" t="s">
        <v>166</v>
      </c>
      <c r="H5" s="8"/>
      <c r="I5" s="16" t="s">
        <v>3</v>
      </c>
      <c r="J5" s="13" t="s">
        <v>4</v>
      </c>
      <c r="K5" s="13" t="s">
        <v>5</v>
      </c>
      <c r="L5" s="13" t="s">
        <v>6</v>
      </c>
      <c r="M5" s="13" t="s">
        <v>7</v>
      </c>
      <c r="N5" s="15" t="s">
        <v>166</v>
      </c>
      <c r="O5" s="10"/>
      <c r="P5" s="16" t="s">
        <v>3</v>
      </c>
      <c r="Q5" s="13" t="s">
        <v>4</v>
      </c>
      <c r="R5" s="13" t="s">
        <v>5</v>
      </c>
      <c r="S5" s="13" t="s">
        <v>6</v>
      </c>
      <c r="T5" s="13" t="s">
        <v>7</v>
      </c>
      <c r="U5" s="15" t="s">
        <v>166</v>
      </c>
      <c r="W5" s="16" t="s">
        <v>3</v>
      </c>
      <c r="X5" s="13" t="s">
        <v>4</v>
      </c>
      <c r="Y5" s="13" t="s">
        <v>5</v>
      </c>
      <c r="Z5" s="13" t="s">
        <v>6</v>
      </c>
      <c r="AA5" s="13" t="s">
        <v>7</v>
      </c>
      <c r="AB5" s="15" t="s">
        <v>145</v>
      </c>
    </row>
    <row r="6" spans="1:28" ht="13.2" customHeight="1" x14ac:dyDescent="0.25">
      <c r="A6" s="28" t="s">
        <v>185</v>
      </c>
      <c r="B6" s="100">
        <v>66.510000000000005</v>
      </c>
      <c r="C6" s="30" t="s">
        <v>28</v>
      </c>
      <c r="D6" s="33">
        <v>72.44</v>
      </c>
      <c r="E6" s="30" t="s">
        <v>28</v>
      </c>
      <c r="F6" s="33">
        <v>78.37</v>
      </c>
      <c r="G6" s="23"/>
      <c r="H6" s="33"/>
      <c r="I6" s="34">
        <f t="shared" ref="I6:I13" si="0">B6*80</f>
        <v>5320.8</v>
      </c>
      <c r="J6" s="35" t="s">
        <v>28</v>
      </c>
      <c r="K6" s="27">
        <f>D6*80</f>
        <v>5795.2</v>
      </c>
      <c r="L6" s="35" t="s">
        <v>28</v>
      </c>
      <c r="M6" s="27">
        <f>F6*80</f>
        <v>6269.6</v>
      </c>
      <c r="N6" s="23"/>
      <c r="O6" s="27"/>
      <c r="P6" s="34">
        <f>(I6*26)/12</f>
        <v>11528.400000000001</v>
      </c>
      <c r="Q6" s="35" t="s">
        <v>28</v>
      </c>
      <c r="R6" s="27">
        <f>(K6*26)/12</f>
        <v>12556.266666666665</v>
      </c>
      <c r="S6" s="35" t="s">
        <v>28</v>
      </c>
      <c r="T6" s="27">
        <f>(M6*26)/12</f>
        <v>13584.133333333333</v>
      </c>
      <c r="U6" s="23"/>
      <c r="W6" s="111">
        <f>I6*26</f>
        <v>138340.80000000002</v>
      </c>
      <c r="X6" s="112" t="s">
        <v>28</v>
      </c>
      <c r="Y6" s="81">
        <f>K6*26</f>
        <v>150675.19999999998</v>
      </c>
      <c r="Z6" s="112" t="s">
        <v>28</v>
      </c>
      <c r="AA6" s="82">
        <f>M6*26</f>
        <v>163009.60000000001</v>
      </c>
      <c r="AB6" s="23"/>
    </row>
    <row r="7" spans="1:28" x14ac:dyDescent="0.25">
      <c r="A7" s="113" t="s">
        <v>148</v>
      </c>
      <c r="B7" s="39">
        <v>57.46</v>
      </c>
      <c r="C7" s="40" t="s">
        <v>28</v>
      </c>
      <c r="D7" s="41">
        <v>63.29</v>
      </c>
      <c r="E7" s="40" t="s">
        <v>28</v>
      </c>
      <c r="F7" s="41">
        <v>69.12</v>
      </c>
      <c r="G7" s="23"/>
      <c r="H7" s="41"/>
      <c r="I7" s="34">
        <f t="shared" si="0"/>
        <v>4596.8</v>
      </c>
      <c r="J7" s="35" t="s">
        <v>28</v>
      </c>
      <c r="K7" s="27">
        <f t="shared" ref="K7:K13" si="1">D7*80</f>
        <v>5063.2</v>
      </c>
      <c r="L7" s="35" t="s">
        <v>28</v>
      </c>
      <c r="M7" s="27">
        <f t="shared" ref="M7:M13" si="2">F7*80</f>
        <v>5529.6</v>
      </c>
      <c r="N7" s="23"/>
      <c r="O7" s="27"/>
      <c r="P7" s="34">
        <f t="shared" ref="P7:P13" si="3">(I7*26)/12</f>
        <v>9959.7333333333336</v>
      </c>
      <c r="Q7" s="35" t="s">
        <v>28</v>
      </c>
      <c r="R7" s="27">
        <f t="shared" ref="R7:R13" si="4">(K7*26)/12</f>
        <v>10970.266666666665</v>
      </c>
      <c r="S7" s="35" t="s">
        <v>28</v>
      </c>
      <c r="T7" s="27">
        <f t="shared" ref="T7:T13" si="5">(M7*26)/12</f>
        <v>11980.800000000001</v>
      </c>
      <c r="U7" s="23"/>
      <c r="W7" s="34">
        <f t="shared" ref="W7:W13" si="6">I7*26</f>
        <v>119516.8</v>
      </c>
      <c r="X7" s="35" t="s">
        <v>28</v>
      </c>
      <c r="Y7" s="27">
        <f t="shared" ref="Y7:Y13" si="7">K7*26</f>
        <v>131643.19999999998</v>
      </c>
      <c r="Z7" s="35" t="s">
        <v>28</v>
      </c>
      <c r="AA7" s="37">
        <f t="shared" ref="AA7:AA13" si="8">M7*26</f>
        <v>143769.60000000001</v>
      </c>
      <c r="AB7" s="23"/>
    </row>
    <row r="8" spans="1:28" x14ac:dyDescent="0.25">
      <c r="A8" s="28" t="s">
        <v>149</v>
      </c>
      <c r="B8" s="39">
        <v>27.23</v>
      </c>
      <c r="C8" s="40" t="s">
        <v>28</v>
      </c>
      <c r="D8" s="41">
        <v>30.17</v>
      </c>
      <c r="E8" s="40" t="s">
        <v>28</v>
      </c>
      <c r="F8" s="41">
        <v>33.1</v>
      </c>
      <c r="G8" s="23"/>
      <c r="H8" s="41"/>
      <c r="I8" s="34">
        <f t="shared" si="0"/>
        <v>2178.4</v>
      </c>
      <c r="J8" s="35" t="s">
        <v>28</v>
      </c>
      <c r="K8" s="27">
        <f t="shared" si="1"/>
        <v>2413.6000000000004</v>
      </c>
      <c r="L8" s="35" t="s">
        <v>28</v>
      </c>
      <c r="M8" s="27">
        <f t="shared" si="2"/>
        <v>2648</v>
      </c>
      <c r="N8" s="23"/>
      <c r="O8" s="27"/>
      <c r="P8" s="34">
        <f t="shared" si="3"/>
        <v>4719.8666666666668</v>
      </c>
      <c r="Q8" s="35" t="s">
        <v>28</v>
      </c>
      <c r="R8" s="27">
        <f t="shared" si="4"/>
        <v>5229.4666666666672</v>
      </c>
      <c r="S8" s="35" t="s">
        <v>28</v>
      </c>
      <c r="T8" s="27">
        <f t="shared" si="5"/>
        <v>5737.333333333333</v>
      </c>
      <c r="U8" s="23"/>
      <c r="W8" s="34">
        <f t="shared" si="6"/>
        <v>56638.400000000001</v>
      </c>
      <c r="X8" s="35" t="s">
        <v>28</v>
      </c>
      <c r="Y8" s="27">
        <f t="shared" si="7"/>
        <v>62753.600000000006</v>
      </c>
      <c r="Z8" s="35" t="s">
        <v>28</v>
      </c>
      <c r="AA8" s="37">
        <f t="shared" si="8"/>
        <v>68848</v>
      </c>
      <c r="AB8" s="23"/>
    </row>
    <row r="9" spans="1:28" x14ac:dyDescent="0.25">
      <c r="A9" s="28" t="s">
        <v>150</v>
      </c>
      <c r="B9" s="39">
        <v>52.370000000000005</v>
      </c>
      <c r="C9" s="40" t="s">
        <v>28</v>
      </c>
      <c r="D9" s="41">
        <v>58.01</v>
      </c>
      <c r="E9" s="40" t="s">
        <v>28</v>
      </c>
      <c r="F9" s="41">
        <v>63.65</v>
      </c>
      <c r="G9" s="23"/>
      <c r="H9" s="41"/>
      <c r="I9" s="34">
        <f t="shared" si="0"/>
        <v>4189.6000000000004</v>
      </c>
      <c r="J9" s="35" t="s">
        <v>28</v>
      </c>
      <c r="K9" s="27">
        <f t="shared" si="1"/>
        <v>4640.8</v>
      </c>
      <c r="L9" s="35" t="s">
        <v>28</v>
      </c>
      <c r="M9" s="27">
        <f t="shared" si="2"/>
        <v>5092</v>
      </c>
      <c r="N9" s="23"/>
      <c r="O9" s="27"/>
      <c r="P9" s="34">
        <f t="shared" si="3"/>
        <v>9077.4666666666672</v>
      </c>
      <c r="Q9" s="35" t="s">
        <v>28</v>
      </c>
      <c r="R9" s="27">
        <f t="shared" si="4"/>
        <v>10055.066666666668</v>
      </c>
      <c r="S9" s="35" t="s">
        <v>28</v>
      </c>
      <c r="T9" s="27">
        <f t="shared" si="5"/>
        <v>11032.666666666666</v>
      </c>
      <c r="U9" s="23"/>
      <c r="W9" s="34">
        <f t="shared" si="6"/>
        <v>108929.60000000001</v>
      </c>
      <c r="X9" s="35" t="s">
        <v>28</v>
      </c>
      <c r="Y9" s="27">
        <f t="shared" si="7"/>
        <v>120660.8</v>
      </c>
      <c r="Z9" s="35" t="s">
        <v>28</v>
      </c>
      <c r="AA9" s="37">
        <f t="shared" si="8"/>
        <v>132392</v>
      </c>
      <c r="AB9" s="23"/>
    </row>
    <row r="10" spans="1:28" x14ac:dyDescent="0.25">
      <c r="A10" s="42" t="s">
        <v>0</v>
      </c>
      <c r="B10" s="39">
        <v>52.370000000000005</v>
      </c>
      <c r="C10" s="40" t="s">
        <v>28</v>
      </c>
      <c r="D10" s="41">
        <v>58.01</v>
      </c>
      <c r="E10" s="40" t="s">
        <v>28</v>
      </c>
      <c r="F10" s="41">
        <v>63.65</v>
      </c>
      <c r="G10" s="23"/>
      <c r="H10" s="41"/>
      <c r="I10" s="34">
        <f t="shared" si="0"/>
        <v>4189.6000000000004</v>
      </c>
      <c r="J10" s="35" t="s">
        <v>28</v>
      </c>
      <c r="K10" s="27">
        <f t="shared" si="1"/>
        <v>4640.8</v>
      </c>
      <c r="L10" s="35" t="s">
        <v>28</v>
      </c>
      <c r="M10" s="27">
        <f t="shared" si="2"/>
        <v>5092</v>
      </c>
      <c r="N10" s="23"/>
      <c r="O10" s="27"/>
      <c r="P10" s="34">
        <f t="shared" si="3"/>
        <v>9077.4666666666672</v>
      </c>
      <c r="Q10" s="35" t="s">
        <v>28</v>
      </c>
      <c r="R10" s="27">
        <f t="shared" si="4"/>
        <v>10055.066666666668</v>
      </c>
      <c r="S10" s="35" t="s">
        <v>28</v>
      </c>
      <c r="T10" s="27">
        <f t="shared" si="5"/>
        <v>11032.666666666666</v>
      </c>
      <c r="U10" s="23"/>
      <c r="W10" s="34">
        <f t="shared" si="6"/>
        <v>108929.60000000001</v>
      </c>
      <c r="X10" s="35" t="s">
        <v>28</v>
      </c>
      <c r="Y10" s="27">
        <f t="shared" si="7"/>
        <v>120660.8</v>
      </c>
      <c r="Z10" s="35" t="s">
        <v>28</v>
      </c>
      <c r="AA10" s="37">
        <f t="shared" si="8"/>
        <v>132392</v>
      </c>
      <c r="AB10" s="23"/>
    </row>
    <row r="11" spans="1:28" x14ac:dyDescent="0.25">
      <c r="A11" s="28" t="s">
        <v>151</v>
      </c>
      <c r="B11" s="39">
        <v>52.370000000000005</v>
      </c>
      <c r="C11" s="40" t="s">
        <v>28</v>
      </c>
      <c r="D11" s="41">
        <v>58.01</v>
      </c>
      <c r="E11" s="40" t="s">
        <v>28</v>
      </c>
      <c r="F11" s="41">
        <v>63.65</v>
      </c>
      <c r="G11" s="23"/>
      <c r="H11" s="41"/>
      <c r="I11" s="34">
        <f t="shared" si="0"/>
        <v>4189.6000000000004</v>
      </c>
      <c r="J11" s="35" t="s">
        <v>28</v>
      </c>
      <c r="K11" s="27">
        <f t="shared" si="1"/>
        <v>4640.8</v>
      </c>
      <c r="L11" s="35" t="s">
        <v>28</v>
      </c>
      <c r="M11" s="27">
        <f t="shared" si="2"/>
        <v>5092</v>
      </c>
      <c r="N11" s="23"/>
      <c r="O11" s="27"/>
      <c r="P11" s="34">
        <f t="shared" si="3"/>
        <v>9077.4666666666672</v>
      </c>
      <c r="Q11" s="35" t="s">
        <v>28</v>
      </c>
      <c r="R11" s="27">
        <f t="shared" si="4"/>
        <v>10055.066666666668</v>
      </c>
      <c r="S11" s="35" t="s">
        <v>28</v>
      </c>
      <c r="T11" s="27">
        <f t="shared" si="5"/>
        <v>11032.666666666666</v>
      </c>
      <c r="U11" s="23"/>
      <c r="W11" s="34">
        <f t="shared" si="6"/>
        <v>108929.60000000001</v>
      </c>
      <c r="X11" s="35" t="s">
        <v>28</v>
      </c>
      <c r="Y11" s="27">
        <f t="shared" si="7"/>
        <v>120660.8</v>
      </c>
      <c r="Z11" s="35" t="s">
        <v>28</v>
      </c>
      <c r="AA11" s="37">
        <f t="shared" si="8"/>
        <v>132392</v>
      </c>
      <c r="AB11" s="23"/>
    </row>
    <row r="12" spans="1:28" x14ac:dyDescent="0.25">
      <c r="A12" s="28" t="s">
        <v>81</v>
      </c>
      <c r="B12" s="39">
        <v>41.55</v>
      </c>
      <c r="C12" s="40" t="s">
        <v>28</v>
      </c>
      <c r="D12" s="41">
        <v>44.83</v>
      </c>
      <c r="E12" s="40" t="s">
        <v>28</v>
      </c>
      <c r="F12" s="41">
        <v>48.1</v>
      </c>
      <c r="G12" s="23"/>
      <c r="H12" s="41"/>
      <c r="I12" s="34">
        <f t="shared" si="0"/>
        <v>3324</v>
      </c>
      <c r="J12" s="35" t="s">
        <v>28</v>
      </c>
      <c r="K12" s="27">
        <f t="shared" si="1"/>
        <v>3586.3999999999996</v>
      </c>
      <c r="L12" s="35" t="s">
        <v>28</v>
      </c>
      <c r="M12" s="27">
        <f t="shared" si="2"/>
        <v>3848</v>
      </c>
      <c r="N12" s="23"/>
      <c r="O12" s="27"/>
      <c r="P12" s="34">
        <f t="shared" si="3"/>
        <v>7202</v>
      </c>
      <c r="Q12" s="35" t="s">
        <v>28</v>
      </c>
      <c r="R12" s="27">
        <f t="shared" si="4"/>
        <v>7770.5333333333328</v>
      </c>
      <c r="S12" s="35" t="s">
        <v>28</v>
      </c>
      <c r="T12" s="27">
        <f t="shared" si="5"/>
        <v>8337.3333333333339</v>
      </c>
      <c r="U12" s="23"/>
      <c r="W12" s="34">
        <f t="shared" si="6"/>
        <v>86424</v>
      </c>
      <c r="X12" s="35" t="s">
        <v>28</v>
      </c>
      <c r="Y12" s="27">
        <f t="shared" si="7"/>
        <v>93246.399999999994</v>
      </c>
      <c r="Z12" s="35" t="s">
        <v>28</v>
      </c>
      <c r="AA12" s="37">
        <f t="shared" si="8"/>
        <v>100048</v>
      </c>
      <c r="AB12" s="23"/>
    </row>
    <row r="13" spans="1:28" x14ac:dyDescent="0.25">
      <c r="A13" s="28" t="s">
        <v>152</v>
      </c>
      <c r="B13" s="39">
        <v>56.92</v>
      </c>
      <c r="C13" s="40" t="s">
        <v>28</v>
      </c>
      <c r="D13" s="41">
        <v>62.63</v>
      </c>
      <c r="E13" s="40" t="s">
        <v>28</v>
      </c>
      <c r="F13" s="41">
        <v>68.33</v>
      </c>
      <c r="G13" s="23"/>
      <c r="H13" s="41"/>
      <c r="I13" s="34">
        <f t="shared" si="0"/>
        <v>4553.6000000000004</v>
      </c>
      <c r="J13" s="35" t="s">
        <v>28</v>
      </c>
      <c r="K13" s="27">
        <f t="shared" si="1"/>
        <v>5010.4000000000005</v>
      </c>
      <c r="L13" s="35" t="s">
        <v>28</v>
      </c>
      <c r="M13" s="27">
        <f t="shared" si="2"/>
        <v>5466.4</v>
      </c>
      <c r="N13" s="23"/>
      <c r="O13" s="27"/>
      <c r="P13" s="34">
        <f t="shared" si="3"/>
        <v>9866.1333333333332</v>
      </c>
      <c r="Q13" s="35" t="s">
        <v>28</v>
      </c>
      <c r="R13" s="27">
        <f t="shared" si="4"/>
        <v>10855.866666666667</v>
      </c>
      <c r="S13" s="35" t="s">
        <v>28</v>
      </c>
      <c r="T13" s="27">
        <f t="shared" si="5"/>
        <v>11843.866666666667</v>
      </c>
      <c r="U13" s="23"/>
      <c r="W13" s="34">
        <f t="shared" si="6"/>
        <v>118393.60000000001</v>
      </c>
      <c r="X13" s="35" t="s">
        <v>28</v>
      </c>
      <c r="Y13" s="27">
        <f t="shared" si="7"/>
        <v>130270.40000000001</v>
      </c>
      <c r="Z13" s="35" t="s">
        <v>28</v>
      </c>
      <c r="AA13" s="37">
        <f t="shared" si="8"/>
        <v>142126.39999999999</v>
      </c>
      <c r="AB13" s="23"/>
    </row>
    <row r="14" spans="1:28" ht="14.1" customHeight="1" x14ac:dyDescent="0.25">
      <c r="A14" s="43"/>
      <c r="B14" s="44"/>
      <c r="C14" s="45"/>
      <c r="D14" s="45"/>
      <c r="E14" s="46"/>
      <c r="F14" s="45"/>
      <c r="G14" s="23"/>
      <c r="I14" s="47"/>
      <c r="J14" s="46"/>
      <c r="K14" s="48"/>
      <c r="L14" s="49"/>
      <c r="M14" s="48"/>
      <c r="N14" s="23"/>
      <c r="O14" s="27"/>
      <c r="P14" s="47"/>
      <c r="Q14" s="49"/>
      <c r="R14" s="48"/>
      <c r="S14" s="49"/>
      <c r="T14" s="48"/>
      <c r="U14" s="23"/>
      <c r="W14" s="47"/>
      <c r="X14" s="49"/>
      <c r="Y14" s="48"/>
      <c r="Z14" s="49"/>
      <c r="AA14" s="48"/>
      <c r="AB14" s="23"/>
    </row>
    <row r="15" spans="1:28" x14ac:dyDescent="0.25">
      <c r="A15" s="28" t="s">
        <v>70</v>
      </c>
      <c r="B15" s="100">
        <v>15.66</v>
      </c>
      <c r="C15" s="30" t="s">
        <v>28</v>
      </c>
      <c r="D15" s="33">
        <v>17.350000000000001</v>
      </c>
      <c r="E15" s="30" t="s">
        <v>28</v>
      </c>
      <c r="F15" s="33">
        <v>19.04</v>
      </c>
      <c r="G15" s="23"/>
      <c r="I15" s="34">
        <f t="shared" ref="I15:I32" si="9">B15*80</f>
        <v>1252.8</v>
      </c>
      <c r="J15" s="3" t="s">
        <v>28</v>
      </c>
      <c r="K15" s="27">
        <f t="shared" ref="K15:K32" si="10">D15*80</f>
        <v>1388</v>
      </c>
      <c r="L15" s="35" t="s">
        <v>28</v>
      </c>
      <c r="M15" s="27">
        <f t="shared" ref="M15:N62" si="11">F15*80</f>
        <v>1523.1999999999998</v>
      </c>
      <c r="N15" s="23"/>
      <c r="O15" s="27"/>
      <c r="P15" s="34">
        <f t="shared" ref="P15:P32" si="12">(I15*26)/12</f>
        <v>2714.4</v>
      </c>
      <c r="Q15" s="35" t="s">
        <v>28</v>
      </c>
      <c r="R15" s="27">
        <f t="shared" ref="R15:R32" si="13">(K15*26)/12</f>
        <v>3007.3333333333335</v>
      </c>
      <c r="S15" s="35" t="s">
        <v>28</v>
      </c>
      <c r="T15" s="27">
        <f t="shared" ref="T15:T32" si="14">(M15*26)/12</f>
        <v>3300.2666666666664</v>
      </c>
      <c r="U15" s="23"/>
      <c r="W15" s="34">
        <f t="shared" ref="W15:AA34" si="15">I15*26</f>
        <v>32572.799999999999</v>
      </c>
      <c r="X15" s="35" t="s">
        <v>28</v>
      </c>
      <c r="Y15" s="27">
        <f t="shared" ref="Y15:Y32" si="16">K15*26</f>
        <v>36088</v>
      </c>
      <c r="Z15" s="35" t="s">
        <v>28</v>
      </c>
      <c r="AA15" s="37">
        <f t="shared" ref="AA15:AA32" si="17">M15*26</f>
        <v>39603.199999999997</v>
      </c>
      <c r="AB15" s="23"/>
    </row>
    <row r="16" spans="1:28" x14ac:dyDescent="0.25">
      <c r="A16" s="28" t="s">
        <v>71</v>
      </c>
      <c r="B16" s="39">
        <v>17.37</v>
      </c>
      <c r="C16" s="40" t="s">
        <v>28</v>
      </c>
      <c r="D16" s="41">
        <v>19.245000000000001</v>
      </c>
      <c r="E16" s="40" t="s">
        <v>28</v>
      </c>
      <c r="F16" s="41">
        <v>21.12</v>
      </c>
      <c r="G16" s="23"/>
      <c r="I16" s="34">
        <f t="shared" si="9"/>
        <v>1389.6000000000001</v>
      </c>
      <c r="J16" s="3" t="s">
        <v>28</v>
      </c>
      <c r="K16" s="27">
        <f t="shared" si="10"/>
        <v>1539.6000000000001</v>
      </c>
      <c r="L16" s="35" t="s">
        <v>28</v>
      </c>
      <c r="M16" s="27">
        <f t="shared" si="11"/>
        <v>1689.6000000000001</v>
      </c>
      <c r="N16" s="23"/>
      <c r="O16" s="27"/>
      <c r="P16" s="34">
        <f t="shared" si="12"/>
        <v>3010.8000000000006</v>
      </c>
      <c r="Q16" s="35" t="s">
        <v>28</v>
      </c>
      <c r="R16" s="27">
        <f t="shared" si="13"/>
        <v>3335.8000000000006</v>
      </c>
      <c r="S16" s="35" t="s">
        <v>28</v>
      </c>
      <c r="T16" s="27">
        <f t="shared" si="14"/>
        <v>3660.8000000000006</v>
      </c>
      <c r="U16" s="23"/>
      <c r="W16" s="34">
        <f t="shared" si="15"/>
        <v>36129.600000000006</v>
      </c>
      <c r="X16" s="35" t="s">
        <v>28</v>
      </c>
      <c r="Y16" s="27">
        <f t="shared" si="16"/>
        <v>40029.600000000006</v>
      </c>
      <c r="Z16" s="35" t="s">
        <v>28</v>
      </c>
      <c r="AA16" s="37">
        <f t="shared" si="17"/>
        <v>43929.600000000006</v>
      </c>
      <c r="AB16" s="23"/>
    </row>
    <row r="17" spans="1:28" x14ac:dyDescent="0.25">
      <c r="A17" s="28" t="s">
        <v>8</v>
      </c>
      <c r="B17" s="39">
        <v>29.73</v>
      </c>
      <c r="C17" s="40" t="s">
        <v>28</v>
      </c>
      <c r="D17" s="41">
        <v>32.93</v>
      </c>
      <c r="E17" s="40" t="s">
        <v>28</v>
      </c>
      <c r="F17" s="41">
        <v>36.130000000000003</v>
      </c>
      <c r="G17" s="23"/>
      <c r="I17" s="34">
        <f t="shared" si="9"/>
        <v>2378.4</v>
      </c>
      <c r="J17" s="3" t="s">
        <v>28</v>
      </c>
      <c r="K17" s="27">
        <f t="shared" si="10"/>
        <v>2634.4</v>
      </c>
      <c r="L17" s="35" t="s">
        <v>28</v>
      </c>
      <c r="M17" s="27">
        <f t="shared" si="11"/>
        <v>2890.4</v>
      </c>
      <c r="N17" s="23"/>
      <c r="O17" s="27"/>
      <c r="P17" s="34">
        <f t="shared" si="12"/>
        <v>5153.2</v>
      </c>
      <c r="Q17" s="35" t="s">
        <v>28</v>
      </c>
      <c r="R17" s="27">
        <f t="shared" si="13"/>
        <v>5707.8666666666677</v>
      </c>
      <c r="S17" s="35" t="s">
        <v>28</v>
      </c>
      <c r="T17" s="27">
        <f t="shared" si="14"/>
        <v>6262.5333333333338</v>
      </c>
      <c r="U17" s="23"/>
      <c r="W17" s="34">
        <f t="shared" si="15"/>
        <v>61838.400000000001</v>
      </c>
      <c r="X17" s="35" t="s">
        <v>28</v>
      </c>
      <c r="Y17" s="27">
        <f t="shared" si="16"/>
        <v>68494.400000000009</v>
      </c>
      <c r="Z17" s="35" t="s">
        <v>28</v>
      </c>
      <c r="AA17" s="37">
        <f t="shared" si="17"/>
        <v>75150.400000000009</v>
      </c>
      <c r="AB17" s="23"/>
    </row>
    <row r="18" spans="1:28" x14ac:dyDescent="0.25">
      <c r="A18" s="28" t="s">
        <v>9</v>
      </c>
      <c r="B18" s="39">
        <v>22.49</v>
      </c>
      <c r="C18" s="40" t="s">
        <v>28</v>
      </c>
      <c r="D18" s="41">
        <v>24.914999999999999</v>
      </c>
      <c r="E18" s="40" t="s">
        <v>28</v>
      </c>
      <c r="F18" s="41">
        <v>27.34</v>
      </c>
      <c r="G18" s="23"/>
      <c r="I18" s="34">
        <f t="shared" si="9"/>
        <v>1799.1999999999998</v>
      </c>
      <c r="J18" s="3" t="s">
        <v>28</v>
      </c>
      <c r="K18" s="27">
        <f t="shared" si="10"/>
        <v>1993.1999999999998</v>
      </c>
      <c r="L18" s="35" t="s">
        <v>28</v>
      </c>
      <c r="M18" s="27">
        <f t="shared" si="11"/>
        <v>2187.1999999999998</v>
      </c>
      <c r="N18" s="23"/>
      <c r="O18" s="27"/>
      <c r="P18" s="34">
        <f t="shared" si="12"/>
        <v>3898.2666666666664</v>
      </c>
      <c r="Q18" s="35" t="s">
        <v>28</v>
      </c>
      <c r="R18" s="27">
        <f t="shared" si="13"/>
        <v>4318.5999999999995</v>
      </c>
      <c r="S18" s="35" t="s">
        <v>28</v>
      </c>
      <c r="T18" s="27">
        <f t="shared" si="14"/>
        <v>4738.9333333333334</v>
      </c>
      <c r="U18" s="23"/>
      <c r="W18" s="34">
        <f t="shared" si="15"/>
        <v>46779.199999999997</v>
      </c>
      <c r="X18" s="35" t="s">
        <v>28</v>
      </c>
      <c r="Y18" s="27">
        <f t="shared" si="16"/>
        <v>51823.199999999997</v>
      </c>
      <c r="Z18" s="35" t="s">
        <v>28</v>
      </c>
      <c r="AA18" s="37">
        <f t="shared" si="17"/>
        <v>56867.199999999997</v>
      </c>
      <c r="AB18" s="23"/>
    </row>
    <row r="19" spans="1:28" x14ac:dyDescent="0.25">
      <c r="A19" s="28" t="s">
        <v>11</v>
      </c>
      <c r="B19" s="39">
        <v>29.73</v>
      </c>
      <c r="C19" s="40" t="s">
        <v>28</v>
      </c>
      <c r="D19" s="41">
        <v>32.93</v>
      </c>
      <c r="E19" s="40" t="s">
        <v>28</v>
      </c>
      <c r="F19" s="41">
        <v>36.130000000000003</v>
      </c>
      <c r="G19" s="23"/>
      <c r="I19" s="34">
        <f t="shared" si="9"/>
        <v>2378.4</v>
      </c>
      <c r="J19" s="3" t="s">
        <v>28</v>
      </c>
      <c r="K19" s="27">
        <f t="shared" si="10"/>
        <v>2634.4</v>
      </c>
      <c r="L19" s="35" t="s">
        <v>28</v>
      </c>
      <c r="M19" s="27">
        <f t="shared" si="11"/>
        <v>2890.4</v>
      </c>
      <c r="N19" s="23"/>
      <c r="O19" s="27"/>
      <c r="P19" s="34">
        <f t="shared" si="12"/>
        <v>5153.2</v>
      </c>
      <c r="Q19" s="35" t="s">
        <v>28</v>
      </c>
      <c r="R19" s="27">
        <f t="shared" si="13"/>
        <v>5707.8666666666677</v>
      </c>
      <c r="S19" s="35" t="s">
        <v>28</v>
      </c>
      <c r="T19" s="27">
        <f t="shared" si="14"/>
        <v>6262.5333333333338</v>
      </c>
      <c r="U19" s="23"/>
      <c r="W19" s="34">
        <f t="shared" si="15"/>
        <v>61838.400000000001</v>
      </c>
      <c r="X19" s="35" t="s">
        <v>28</v>
      </c>
      <c r="Y19" s="27">
        <f t="shared" si="16"/>
        <v>68494.400000000009</v>
      </c>
      <c r="Z19" s="35" t="s">
        <v>28</v>
      </c>
      <c r="AA19" s="37">
        <f t="shared" si="17"/>
        <v>75150.400000000009</v>
      </c>
      <c r="AB19" s="23"/>
    </row>
    <row r="20" spans="1:28" x14ac:dyDescent="0.25">
      <c r="A20" s="28" t="s">
        <v>12</v>
      </c>
      <c r="B20" s="39">
        <v>35.659999999999997</v>
      </c>
      <c r="C20" s="40" t="s">
        <v>28</v>
      </c>
      <c r="D20" s="41">
        <v>39.5</v>
      </c>
      <c r="E20" s="40" t="s">
        <v>28</v>
      </c>
      <c r="F20" s="41">
        <v>43.34</v>
      </c>
      <c r="G20" s="23"/>
      <c r="I20" s="34">
        <f t="shared" si="9"/>
        <v>2852.7999999999997</v>
      </c>
      <c r="J20" s="3" t="s">
        <v>28</v>
      </c>
      <c r="K20" s="27">
        <f t="shared" si="10"/>
        <v>3160</v>
      </c>
      <c r="L20" s="35" t="s">
        <v>28</v>
      </c>
      <c r="M20" s="27">
        <f t="shared" si="11"/>
        <v>3467.2000000000003</v>
      </c>
      <c r="N20" s="23"/>
      <c r="O20" s="27"/>
      <c r="P20" s="34">
        <f t="shared" si="12"/>
        <v>6181.0666666666657</v>
      </c>
      <c r="Q20" s="35" t="s">
        <v>28</v>
      </c>
      <c r="R20" s="27">
        <f t="shared" si="13"/>
        <v>6846.666666666667</v>
      </c>
      <c r="S20" s="35" t="s">
        <v>28</v>
      </c>
      <c r="T20" s="27">
        <f t="shared" si="14"/>
        <v>7512.2666666666673</v>
      </c>
      <c r="U20" s="23"/>
      <c r="W20" s="34">
        <f t="shared" si="15"/>
        <v>74172.799999999988</v>
      </c>
      <c r="X20" s="35" t="s">
        <v>28</v>
      </c>
      <c r="Y20" s="27">
        <f t="shared" si="16"/>
        <v>82160</v>
      </c>
      <c r="Z20" s="35" t="s">
        <v>28</v>
      </c>
      <c r="AA20" s="37">
        <f t="shared" si="17"/>
        <v>90147.200000000012</v>
      </c>
      <c r="AB20" s="23"/>
    </row>
    <row r="21" spans="1:28" x14ac:dyDescent="0.25">
      <c r="A21" s="28" t="s">
        <v>13</v>
      </c>
      <c r="B21" s="39">
        <v>26.92</v>
      </c>
      <c r="C21" s="40" t="s">
        <v>28</v>
      </c>
      <c r="D21" s="41">
        <v>29.82</v>
      </c>
      <c r="E21" s="40" t="s">
        <v>28</v>
      </c>
      <c r="F21" s="41">
        <v>32.72</v>
      </c>
      <c r="G21" s="23"/>
      <c r="I21" s="34">
        <f t="shared" si="9"/>
        <v>2153.6000000000004</v>
      </c>
      <c r="J21" s="3" t="s">
        <v>28</v>
      </c>
      <c r="K21" s="27">
        <f t="shared" si="10"/>
        <v>2385.6</v>
      </c>
      <c r="L21" s="35" t="s">
        <v>28</v>
      </c>
      <c r="M21" s="27">
        <f t="shared" si="11"/>
        <v>2617.6</v>
      </c>
      <c r="N21" s="23"/>
      <c r="O21" s="27"/>
      <c r="P21" s="34">
        <f t="shared" si="12"/>
        <v>4666.1333333333341</v>
      </c>
      <c r="Q21" s="35" t="s">
        <v>28</v>
      </c>
      <c r="R21" s="27">
        <f t="shared" si="13"/>
        <v>5168.8</v>
      </c>
      <c r="S21" s="35" t="s">
        <v>28</v>
      </c>
      <c r="T21" s="27">
        <f t="shared" si="14"/>
        <v>5671.4666666666662</v>
      </c>
      <c r="U21" s="23"/>
      <c r="W21" s="34">
        <f t="shared" si="15"/>
        <v>55993.600000000006</v>
      </c>
      <c r="X21" s="35" t="s">
        <v>28</v>
      </c>
      <c r="Y21" s="27">
        <f t="shared" si="16"/>
        <v>62025.599999999999</v>
      </c>
      <c r="Z21" s="35" t="s">
        <v>28</v>
      </c>
      <c r="AA21" s="37">
        <f t="shared" si="17"/>
        <v>68057.599999999991</v>
      </c>
      <c r="AB21" s="23"/>
    </row>
    <row r="22" spans="1:28" x14ac:dyDescent="0.25">
      <c r="A22" s="28" t="s">
        <v>14</v>
      </c>
      <c r="B22" s="39">
        <v>36.81</v>
      </c>
      <c r="C22" s="40" t="s">
        <v>28</v>
      </c>
      <c r="D22" s="41">
        <v>40.774999999999999</v>
      </c>
      <c r="E22" s="40" t="s">
        <v>28</v>
      </c>
      <c r="F22" s="41">
        <v>44.74</v>
      </c>
      <c r="G22" s="23"/>
      <c r="I22" s="34">
        <f t="shared" si="9"/>
        <v>2944.8</v>
      </c>
      <c r="J22" s="3" t="s">
        <v>28</v>
      </c>
      <c r="K22" s="27">
        <f t="shared" si="10"/>
        <v>3262</v>
      </c>
      <c r="L22" s="35" t="s">
        <v>28</v>
      </c>
      <c r="M22" s="27">
        <f t="shared" si="11"/>
        <v>3579.2000000000003</v>
      </c>
      <c r="N22" s="23"/>
      <c r="O22" s="27"/>
      <c r="P22" s="34">
        <f t="shared" si="12"/>
        <v>6380.4000000000005</v>
      </c>
      <c r="Q22" s="35" t="s">
        <v>28</v>
      </c>
      <c r="R22" s="27">
        <f t="shared" si="13"/>
        <v>7067.666666666667</v>
      </c>
      <c r="S22" s="35" t="s">
        <v>28</v>
      </c>
      <c r="T22" s="27">
        <f t="shared" si="14"/>
        <v>7754.9333333333343</v>
      </c>
      <c r="U22" s="23"/>
      <c r="W22" s="34">
        <f t="shared" si="15"/>
        <v>76564.800000000003</v>
      </c>
      <c r="X22" s="35" t="s">
        <v>28</v>
      </c>
      <c r="Y22" s="27">
        <f t="shared" si="16"/>
        <v>84812</v>
      </c>
      <c r="Z22" s="35" t="s">
        <v>28</v>
      </c>
      <c r="AA22" s="37">
        <f t="shared" si="17"/>
        <v>93059.200000000012</v>
      </c>
      <c r="AB22" s="23"/>
    </row>
    <row r="23" spans="1:28" x14ac:dyDescent="0.25">
      <c r="A23" s="28" t="s">
        <v>15</v>
      </c>
      <c r="B23" s="39">
        <v>33.340000000000003</v>
      </c>
      <c r="C23" s="40" t="s">
        <v>28</v>
      </c>
      <c r="D23" s="41">
        <v>36.93</v>
      </c>
      <c r="E23" s="40" t="s">
        <v>28</v>
      </c>
      <c r="F23" s="41">
        <v>40.520000000000003</v>
      </c>
      <c r="G23" s="23"/>
      <c r="I23" s="34">
        <f t="shared" si="9"/>
        <v>2667.2000000000003</v>
      </c>
      <c r="J23" s="3" t="s">
        <v>28</v>
      </c>
      <c r="K23" s="27">
        <f t="shared" si="10"/>
        <v>2954.4</v>
      </c>
      <c r="L23" s="35" t="s">
        <v>28</v>
      </c>
      <c r="M23" s="27">
        <f t="shared" si="11"/>
        <v>3241.6000000000004</v>
      </c>
      <c r="N23" s="23"/>
      <c r="O23" s="27"/>
      <c r="P23" s="34">
        <f t="shared" si="12"/>
        <v>5778.9333333333343</v>
      </c>
      <c r="Q23" s="35" t="s">
        <v>28</v>
      </c>
      <c r="R23" s="27">
        <f t="shared" si="13"/>
        <v>6401.2000000000007</v>
      </c>
      <c r="S23" s="35" t="s">
        <v>28</v>
      </c>
      <c r="T23" s="27">
        <f t="shared" si="14"/>
        <v>7023.4666666666672</v>
      </c>
      <c r="U23" s="23"/>
      <c r="W23" s="34">
        <f t="shared" si="15"/>
        <v>69347.200000000012</v>
      </c>
      <c r="X23" s="35" t="s">
        <v>28</v>
      </c>
      <c r="Y23" s="27">
        <f t="shared" si="16"/>
        <v>76814.400000000009</v>
      </c>
      <c r="Z23" s="35" t="s">
        <v>28</v>
      </c>
      <c r="AA23" s="37">
        <f t="shared" si="17"/>
        <v>84281.600000000006</v>
      </c>
      <c r="AB23" s="23"/>
    </row>
    <row r="24" spans="1:28" x14ac:dyDescent="0.25">
      <c r="A24" s="28" t="s">
        <v>16</v>
      </c>
      <c r="B24" s="39">
        <v>40.229999999999997</v>
      </c>
      <c r="C24" s="40" t="s">
        <v>28</v>
      </c>
      <c r="D24" s="41">
        <v>44.564999999999998</v>
      </c>
      <c r="E24" s="40" t="s">
        <v>28</v>
      </c>
      <c r="F24" s="41">
        <v>48.9</v>
      </c>
      <c r="G24" s="23"/>
      <c r="I24" s="34">
        <f t="shared" si="9"/>
        <v>3218.3999999999996</v>
      </c>
      <c r="J24" s="3" t="s">
        <v>28</v>
      </c>
      <c r="K24" s="27">
        <f t="shared" si="10"/>
        <v>3565.2</v>
      </c>
      <c r="L24" s="35" t="s">
        <v>28</v>
      </c>
      <c r="M24" s="27">
        <f t="shared" si="11"/>
        <v>3912</v>
      </c>
      <c r="N24" s="23"/>
      <c r="O24" s="27"/>
      <c r="P24" s="34">
        <f t="shared" si="12"/>
        <v>6973.2</v>
      </c>
      <c r="Q24" s="35" t="s">
        <v>28</v>
      </c>
      <c r="R24" s="27">
        <f t="shared" si="13"/>
        <v>7724.5999999999995</v>
      </c>
      <c r="S24" s="35" t="s">
        <v>28</v>
      </c>
      <c r="T24" s="27">
        <f t="shared" si="14"/>
        <v>8476</v>
      </c>
      <c r="U24" s="23"/>
      <c r="W24" s="34">
        <f t="shared" si="15"/>
        <v>83678.399999999994</v>
      </c>
      <c r="X24" s="35" t="s">
        <v>28</v>
      </c>
      <c r="Y24" s="27">
        <f t="shared" si="16"/>
        <v>92695.2</v>
      </c>
      <c r="Z24" s="35" t="s">
        <v>28</v>
      </c>
      <c r="AA24" s="37">
        <f t="shared" si="17"/>
        <v>101712</v>
      </c>
      <c r="AB24" s="23"/>
    </row>
    <row r="25" spans="1:28" x14ac:dyDescent="0.25">
      <c r="A25" s="28" t="s">
        <v>17</v>
      </c>
      <c r="B25" s="39">
        <v>27.64</v>
      </c>
      <c r="C25" s="40" t="s">
        <v>28</v>
      </c>
      <c r="D25" s="41">
        <v>30.62</v>
      </c>
      <c r="E25" s="40" t="s">
        <v>28</v>
      </c>
      <c r="F25" s="41">
        <v>33.6</v>
      </c>
      <c r="G25" s="23"/>
      <c r="I25" s="34">
        <f t="shared" si="9"/>
        <v>2211.1999999999998</v>
      </c>
      <c r="J25" s="3" t="s">
        <v>28</v>
      </c>
      <c r="K25" s="27">
        <f t="shared" si="10"/>
        <v>2449.6</v>
      </c>
      <c r="L25" s="35" t="s">
        <v>28</v>
      </c>
      <c r="M25" s="27">
        <f t="shared" si="11"/>
        <v>2688</v>
      </c>
      <c r="N25" s="23"/>
      <c r="O25" s="27"/>
      <c r="P25" s="34">
        <f t="shared" si="12"/>
        <v>4790.9333333333334</v>
      </c>
      <c r="Q25" s="35" t="s">
        <v>28</v>
      </c>
      <c r="R25" s="27">
        <f t="shared" si="13"/>
        <v>5307.4666666666662</v>
      </c>
      <c r="S25" s="35" t="s">
        <v>28</v>
      </c>
      <c r="T25" s="27">
        <f t="shared" si="14"/>
        <v>5824</v>
      </c>
      <c r="U25" s="23"/>
      <c r="W25" s="34">
        <f t="shared" si="15"/>
        <v>57491.199999999997</v>
      </c>
      <c r="X25" s="35" t="s">
        <v>28</v>
      </c>
      <c r="Y25" s="27">
        <f t="shared" si="16"/>
        <v>63689.599999999999</v>
      </c>
      <c r="Z25" s="35" t="s">
        <v>28</v>
      </c>
      <c r="AA25" s="37">
        <f t="shared" si="17"/>
        <v>69888</v>
      </c>
      <c r="AB25" s="23"/>
    </row>
    <row r="26" spans="1:28" x14ac:dyDescent="0.25">
      <c r="A26" s="28" t="s">
        <v>18</v>
      </c>
      <c r="B26" s="39">
        <v>22.49</v>
      </c>
      <c r="C26" s="40" t="s">
        <v>28</v>
      </c>
      <c r="D26" s="41">
        <v>24.914999999999999</v>
      </c>
      <c r="E26" s="40" t="s">
        <v>28</v>
      </c>
      <c r="F26" s="41">
        <v>27.34</v>
      </c>
      <c r="G26" s="23"/>
      <c r="I26" s="34">
        <f t="shared" si="9"/>
        <v>1799.1999999999998</v>
      </c>
      <c r="J26" s="3" t="s">
        <v>28</v>
      </c>
      <c r="K26" s="27">
        <f t="shared" si="10"/>
        <v>1993.1999999999998</v>
      </c>
      <c r="L26" s="35" t="s">
        <v>28</v>
      </c>
      <c r="M26" s="27">
        <f t="shared" si="11"/>
        <v>2187.1999999999998</v>
      </c>
      <c r="N26" s="23"/>
      <c r="O26" s="27"/>
      <c r="P26" s="34">
        <f t="shared" si="12"/>
        <v>3898.2666666666664</v>
      </c>
      <c r="Q26" s="35" t="s">
        <v>28</v>
      </c>
      <c r="R26" s="27">
        <f t="shared" si="13"/>
        <v>4318.5999999999995</v>
      </c>
      <c r="S26" s="35" t="s">
        <v>28</v>
      </c>
      <c r="T26" s="27">
        <f t="shared" si="14"/>
        <v>4738.9333333333334</v>
      </c>
      <c r="U26" s="23"/>
      <c r="W26" s="34">
        <f t="shared" si="15"/>
        <v>46779.199999999997</v>
      </c>
      <c r="X26" s="35" t="s">
        <v>28</v>
      </c>
      <c r="Y26" s="27">
        <f t="shared" si="16"/>
        <v>51823.199999999997</v>
      </c>
      <c r="Z26" s="35" t="s">
        <v>28</v>
      </c>
      <c r="AA26" s="37">
        <f t="shared" si="17"/>
        <v>56867.199999999997</v>
      </c>
      <c r="AB26" s="23"/>
    </row>
    <row r="27" spans="1:28" x14ac:dyDescent="0.25">
      <c r="A27" s="28" t="s">
        <v>19</v>
      </c>
      <c r="B27" s="39">
        <v>25.29</v>
      </c>
      <c r="C27" s="40" t="s">
        <v>28</v>
      </c>
      <c r="D27" s="41">
        <v>28.015000000000001</v>
      </c>
      <c r="E27" s="40" t="s">
        <v>28</v>
      </c>
      <c r="F27" s="41">
        <v>30.74</v>
      </c>
      <c r="G27" s="23"/>
      <c r="I27" s="34">
        <f t="shared" si="9"/>
        <v>2023.1999999999998</v>
      </c>
      <c r="J27" s="3" t="s">
        <v>28</v>
      </c>
      <c r="K27" s="27">
        <f t="shared" si="10"/>
        <v>2241.1999999999998</v>
      </c>
      <c r="L27" s="35" t="s">
        <v>28</v>
      </c>
      <c r="M27" s="27">
        <f t="shared" si="11"/>
        <v>2459.1999999999998</v>
      </c>
      <c r="N27" s="23"/>
      <c r="O27" s="27"/>
      <c r="P27" s="34">
        <f t="shared" si="12"/>
        <v>4383.5999999999995</v>
      </c>
      <c r="Q27" s="35" t="s">
        <v>28</v>
      </c>
      <c r="R27" s="27">
        <f t="shared" si="13"/>
        <v>4855.9333333333334</v>
      </c>
      <c r="S27" s="35" t="s">
        <v>28</v>
      </c>
      <c r="T27" s="27">
        <f t="shared" si="14"/>
        <v>5328.2666666666664</v>
      </c>
      <c r="U27" s="23"/>
      <c r="W27" s="34">
        <f t="shared" si="15"/>
        <v>52603.199999999997</v>
      </c>
      <c r="X27" s="35" t="s">
        <v>28</v>
      </c>
      <c r="Y27" s="27">
        <f t="shared" si="16"/>
        <v>58271.199999999997</v>
      </c>
      <c r="Z27" s="35" t="s">
        <v>28</v>
      </c>
      <c r="AA27" s="37">
        <f t="shared" si="17"/>
        <v>63939.199999999997</v>
      </c>
      <c r="AB27" s="23"/>
    </row>
    <row r="28" spans="1:28" x14ac:dyDescent="0.25">
      <c r="A28" s="28" t="s">
        <v>20</v>
      </c>
      <c r="B28" s="39">
        <v>25.29</v>
      </c>
      <c r="C28" s="40" t="s">
        <v>28</v>
      </c>
      <c r="D28" s="41">
        <v>28.015000000000001</v>
      </c>
      <c r="E28" s="40" t="s">
        <v>28</v>
      </c>
      <c r="F28" s="41">
        <v>30.74</v>
      </c>
      <c r="G28" s="23"/>
      <c r="I28" s="34">
        <f t="shared" si="9"/>
        <v>2023.1999999999998</v>
      </c>
      <c r="J28" s="3" t="s">
        <v>28</v>
      </c>
      <c r="K28" s="27">
        <f t="shared" si="10"/>
        <v>2241.1999999999998</v>
      </c>
      <c r="L28" s="35" t="s">
        <v>28</v>
      </c>
      <c r="M28" s="27">
        <f t="shared" si="11"/>
        <v>2459.1999999999998</v>
      </c>
      <c r="N28" s="23"/>
      <c r="O28" s="27"/>
      <c r="P28" s="34">
        <f t="shared" si="12"/>
        <v>4383.5999999999995</v>
      </c>
      <c r="Q28" s="35" t="s">
        <v>28</v>
      </c>
      <c r="R28" s="27">
        <f t="shared" si="13"/>
        <v>4855.9333333333334</v>
      </c>
      <c r="S28" s="35" t="s">
        <v>28</v>
      </c>
      <c r="T28" s="27">
        <f t="shared" si="14"/>
        <v>5328.2666666666664</v>
      </c>
      <c r="U28" s="23"/>
      <c r="W28" s="34">
        <f t="shared" si="15"/>
        <v>52603.199999999997</v>
      </c>
      <c r="X28" s="35" t="s">
        <v>28</v>
      </c>
      <c r="Y28" s="27">
        <f t="shared" si="16"/>
        <v>58271.199999999997</v>
      </c>
      <c r="Z28" s="35" t="s">
        <v>28</v>
      </c>
      <c r="AA28" s="37">
        <f t="shared" si="17"/>
        <v>63939.199999999997</v>
      </c>
      <c r="AB28" s="23"/>
    </row>
    <row r="29" spans="1:28" x14ac:dyDescent="0.25">
      <c r="A29" s="28" t="s">
        <v>21</v>
      </c>
      <c r="B29" s="39">
        <v>40.229999999999997</v>
      </c>
      <c r="C29" s="40" t="s">
        <v>28</v>
      </c>
      <c r="D29" s="41">
        <v>44.564999999999998</v>
      </c>
      <c r="E29" s="40" t="s">
        <v>28</v>
      </c>
      <c r="F29" s="41">
        <v>48.9</v>
      </c>
      <c r="G29" s="23"/>
      <c r="I29" s="34">
        <f t="shared" si="9"/>
        <v>3218.3999999999996</v>
      </c>
      <c r="J29" s="3" t="s">
        <v>28</v>
      </c>
      <c r="K29" s="27">
        <f t="shared" si="10"/>
        <v>3565.2</v>
      </c>
      <c r="L29" s="35" t="s">
        <v>28</v>
      </c>
      <c r="M29" s="27">
        <f t="shared" si="11"/>
        <v>3912</v>
      </c>
      <c r="N29" s="23"/>
      <c r="O29" s="27"/>
      <c r="P29" s="34">
        <f t="shared" si="12"/>
        <v>6973.2</v>
      </c>
      <c r="Q29" s="35" t="s">
        <v>28</v>
      </c>
      <c r="R29" s="27">
        <f t="shared" si="13"/>
        <v>7724.5999999999995</v>
      </c>
      <c r="S29" s="35" t="s">
        <v>28</v>
      </c>
      <c r="T29" s="27">
        <f t="shared" si="14"/>
        <v>8476</v>
      </c>
      <c r="U29" s="23"/>
      <c r="W29" s="34">
        <f t="shared" si="15"/>
        <v>83678.399999999994</v>
      </c>
      <c r="X29" s="35" t="s">
        <v>28</v>
      </c>
      <c r="Y29" s="27">
        <f t="shared" si="16"/>
        <v>92695.2</v>
      </c>
      <c r="Z29" s="35" t="s">
        <v>28</v>
      </c>
      <c r="AA29" s="37">
        <f t="shared" si="17"/>
        <v>101712</v>
      </c>
      <c r="AB29" s="23"/>
    </row>
    <row r="30" spans="1:28" x14ac:dyDescent="0.25">
      <c r="A30" s="28" t="s">
        <v>22</v>
      </c>
      <c r="B30" s="39">
        <v>40.229999999999997</v>
      </c>
      <c r="C30" s="40" t="s">
        <v>28</v>
      </c>
      <c r="D30" s="41">
        <v>44.564999999999998</v>
      </c>
      <c r="E30" s="40" t="s">
        <v>28</v>
      </c>
      <c r="F30" s="41">
        <v>48.9</v>
      </c>
      <c r="G30" s="23"/>
      <c r="I30" s="34">
        <f t="shared" si="9"/>
        <v>3218.3999999999996</v>
      </c>
      <c r="J30" s="3" t="s">
        <v>28</v>
      </c>
      <c r="K30" s="27">
        <f t="shared" si="10"/>
        <v>3565.2</v>
      </c>
      <c r="L30" s="35" t="s">
        <v>28</v>
      </c>
      <c r="M30" s="27">
        <f t="shared" si="11"/>
        <v>3912</v>
      </c>
      <c r="N30" s="23"/>
      <c r="O30" s="27"/>
      <c r="P30" s="34">
        <f t="shared" si="12"/>
        <v>6973.2</v>
      </c>
      <c r="Q30" s="35" t="s">
        <v>28</v>
      </c>
      <c r="R30" s="27">
        <f t="shared" si="13"/>
        <v>7724.5999999999995</v>
      </c>
      <c r="S30" s="35" t="s">
        <v>28</v>
      </c>
      <c r="T30" s="27">
        <f t="shared" si="14"/>
        <v>8476</v>
      </c>
      <c r="U30" s="23"/>
      <c r="W30" s="34">
        <f t="shared" si="15"/>
        <v>83678.399999999994</v>
      </c>
      <c r="X30" s="35" t="s">
        <v>28</v>
      </c>
      <c r="Y30" s="27">
        <f t="shared" si="16"/>
        <v>92695.2</v>
      </c>
      <c r="Z30" s="35" t="s">
        <v>28</v>
      </c>
      <c r="AA30" s="37">
        <f t="shared" si="17"/>
        <v>101712</v>
      </c>
      <c r="AB30" s="23"/>
    </row>
    <row r="31" spans="1:28" x14ac:dyDescent="0.25">
      <c r="A31" s="28" t="s">
        <v>194</v>
      </c>
      <c r="B31" s="39">
        <v>35.92</v>
      </c>
      <c r="C31" s="40" t="s">
        <v>28</v>
      </c>
      <c r="D31" s="41">
        <v>39.6</v>
      </c>
      <c r="E31" s="40" t="s">
        <v>28</v>
      </c>
      <c r="F31" s="41">
        <v>43.66</v>
      </c>
      <c r="G31" s="23"/>
      <c r="I31" s="34">
        <f t="shared" si="9"/>
        <v>2873.6000000000004</v>
      </c>
      <c r="J31" s="3" t="s">
        <v>28</v>
      </c>
      <c r="K31" s="27">
        <f t="shared" si="10"/>
        <v>3168</v>
      </c>
      <c r="L31" s="35" t="s">
        <v>28</v>
      </c>
      <c r="M31" s="27">
        <f t="shared" si="11"/>
        <v>3492.7999999999997</v>
      </c>
      <c r="N31" s="23"/>
      <c r="O31" s="27"/>
      <c r="P31" s="34">
        <f t="shared" si="12"/>
        <v>6226.1333333333341</v>
      </c>
      <c r="Q31" s="35" t="s">
        <v>28</v>
      </c>
      <c r="R31" s="27">
        <f t="shared" si="13"/>
        <v>6864</v>
      </c>
      <c r="S31" s="35" t="s">
        <v>28</v>
      </c>
      <c r="T31" s="27">
        <f t="shared" si="14"/>
        <v>7567.7333333333327</v>
      </c>
      <c r="U31" s="23"/>
      <c r="W31" s="34">
        <f t="shared" si="15"/>
        <v>74713.600000000006</v>
      </c>
      <c r="X31" s="35" t="s">
        <v>28</v>
      </c>
      <c r="Y31" s="27">
        <f t="shared" si="16"/>
        <v>82368</v>
      </c>
      <c r="Z31" s="35" t="s">
        <v>28</v>
      </c>
      <c r="AA31" s="37">
        <f t="shared" si="17"/>
        <v>90812.799999999988</v>
      </c>
      <c r="AB31" s="23"/>
    </row>
    <row r="32" spans="1:28" x14ac:dyDescent="0.25">
      <c r="A32" s="28" t="s">
        <v>26</v>
      </c>
      <c r="B32" s="39">
        <v>42.24</v>
      </c>
      <c r="C32" s="40" t="s">
        <v>28</v>
      </c>
      <c r="D32" s="41">
        <v>46.795000000000002</v>
      </c>
      <c r="E32" s="40" t="s">
        <v>28</v>
      </c>
      <c r="F32" s="41">
        <v>51.35</v>
      </c>
      <c r="G32" s="23"/>
      <c r="I32" s="34">
        <f t="shared" si="9"/>
        <v>3379.2000000000003</v>
      </c>
      <c r="J32" s="3" t="s">
        <v>28</v>
      </c>
      <c r="K32" s="27">
        <f t="shared" si="10"/>
        <v>3743.6000000000004</v>
      </c>
      <c r="L32" s="35" t="s">
        <v>28</v>
      </c>
      <c r="M32" s="27">
        <f t="shared" si="11"/>
        <v>4108</v>
      </c>
      <c r="N32" s="23"/>
      <c r="O32" s="27"/>
      <c r="P32" s="34">
        <f t="shared" si="12"/>
        <v>7321.6000000000013</v>
      </c>
      <c r="Q32" s="35" t="s">
        <v>28</v>
      </c>
      <c r="R32" s="27">
        <f t="shared" si="13"/>
        <v>8111.1333333333341</v>
      </c>
      <c r="S32" s="35" t="s">
        <v>28</v>
      </c>
      <c r="T32" s="27">
        <f t="shared" si="14"/>
        <v>8900.6666666666661</v>
      </c>
      <c r="U32" s="23"/>
      <c r="W32" s="34">
        <f t="shared" si="15"/>
        <v>87859.200000000012</v>
      </c>
      <c r="X32" s="35" t="s">
        <v>28</v>
      </c>
      <c r="Y32" s="27">
        <f t="shared" si="16"/>
        <v>97333.6</v>
      </c>
      <c r="Z32" s="35" t="s">
        <v>28</v>
      </c>
      <c r="AA32" s="37">
        <f t="shared" si="17"/>
        <v>106808</v>
      </c>
      <c r="AB32" s="23"/>
    </row>
    <row r="33" spans="1:28" ht="14.1" customHeight="1" x14ac:dyDescent="0.25">
      <c r="A33" s="43"/>
      <c r="B33" s="44"/>
      <c r="C33" s="45"/>
      <c r="D33" s="45"/>
      <c r="E33" s="46"/>
      <c r="F33" s="45"/>
      <c r="G33" s="23"/>
      <c r="I33" s="47"/>
      <c r="J33" s="46"/>
      <c r="K33" s="48"/>
      <c r="L33" s="49"/>
      <c r="M33" s="48"/>
      <c r="N33" s="23"/>
      <c r="O33" s="27"/>
      <c r="P33" s="47"/>
      <c r="Q33" s="49"/>
      <c r="R33" s="48"/>
      <c r="S33" s="49"/>
      <c r="T33" s="48"/>
      <c r="U33" s="23"/>
      <c r="W33" s="47"/>
      <c r="X33" s="49"/>
      <c r="Y33" s="48"/>
      <c r="Z33" s="49"/>
      <c r="AA33" s="48"/>
      <c r="AB33" s="23"/>
    </row>
    <row r="34" spans="1:28" x14ac:dyDescent="0.25">
      <c r="A34" s="114" t="s">
        <v>32</v>
      </c>
      <c r="B34" s="39">
        <v>14.51</v>
      </c>
      <c r="C34" s="40">
        <v>15.24</v>
      </c>
      <c r="D34" s="41">
        <v>16</v>
      </c>
      <c r="E34" s="40">
        <v>16.8</v>
      </c>
      <c r="F34" s="41">
        <v>17.64</v>
      </c>
      <c r="G34" s="23"/>
      <c r="I34" s="34">
        <f t="shared" ref="I34:I62" si="18">B34*80</f>
        <v>1160.8</v>
      </c>
      <c r="J34" s="27">
        <f t="shared" ref="J34:J62" si="19">C34*80</f>
        <v>1219.2</v>
      </c>
      <c r="K34" s="27">
        <f t="shared" ref="K34:K62" si="20">D34*80</f>
        <v>1280</v>
      </c>
      <c r="L34" s="27">
        <f t="shared" ref="L34:L62" si="21">E34*80</f>
        <v>1344</v>
      </c>
      <c r="M34" s="27">
        <f t="shared" si="11"/>
        <v>1411.2</v>
      </c>
      <c r="N34" s="23"/>
      <c r="P34" s="34">
        <f t="shared" ref="P34:U47" si="22">(I34*26)/12</f>
        <v>2515.0666666666666</v>
      </c>
      <c r="Q34" s="27">
        <f t="shared" si="22"/>
        <v>2641.6</v>
      </c>
      <c r="R34" s="27">
        <f t="shared" si="22"/>
        <v>2773.3333333333335</v>
      </c>
      <c r="S34" s="27">
        <f t="shared" si="22"/>
        <v>2912</v>
      </c>
      <c r="T34" s="27">
        <f t="shared" si="22"/>
        <v>3057.6000000000004</v>
      </c>
      <c r="U34" s="23"/>
      <c r="W34" s="34">
        <f t="shared" si="15"/>
        <v>30180.799999999999</v>
      </c>
      <c r="X34" s="27">
        <f t="shared" si="15"/>
        <v>31699.200000000001</v>
      </c>
      <c r="Y34" s="27">
        <f t="shared" si="15"/>
        <v>33280</v>
      </c>
      <c r="Z34" s="27">
        <f t="shared" si="15"/>
        <v>34944</v>
      </c>
      <c r="AA34" s="37">
        <f t="shared" si="15"/>
        <v>36691.200000000004</v>
      </c>
      <c r="AB34" s="23"/>
    </row>
    <row r="35" spans="1:28" x14ac:dyDescent="0.25">
      <c r="A35" s="114" t="s">
        <v>33</v>
      </c>
      <c r="B35" s="39">
        <v>16.380000000000003</v>
      </c>
      <c r="C35" s="40">
        <v>17.200000000000003</v>
      </c>
      <c r="D35" s="41">
        <v>18.060000000000002</v>
      </c>
      <c r="E35" s="40">
        <v>18.96</v>
      </c>
      <c r="F35" s="41">
        <v>19.900000000000002</v>
      </c>
      <c r="G35" s="23"/>
      <c r="I35" s="34">
        <f t="shared" si="18"/>
        <v>1310.4000000000001</v>
      </c>
      <c r="J35" s="27">
        <f t="shared" si="19"/>
        <v>1376.0000000000002</v>
      </c>
      <c r="K35" s="27">
        <f t="shared" si="20"/>
        <v>1444.8000000000002</v>
      </c>
      <c r="L35" s="27">
        <f t="shared" si="21"/>
        <v>1516.8000000000002</v>
      </c>
      <c r="M35" s="27">
        <f t="shared" si="11"/>
        <v>1592.0000000000002</v>
      </c>
      <c r="N35" s="23"/>
      <c r="P35" s="34">
        <f t="shared" si="22"/>
        <v>2839.2000000000003</v>
      </c>
      <c r="Q35" s="27">
        <f t="shared" si="22"/>
        <v>2981.3333333333339</v>
      </c>
      <c r="R35" s="27">
        <f t="shared" si="22"/>
        <v>3130.4</v>
      </c>
      <c r="S35" s="27">
        <f t="shared" si="22"/>
        <v>3286.4</v>
      </c>
      <c r="T35" s="27">
        <f t="shared" si="22"/>
        <v>3449.3333333333339</v>
      </c>
      <c r="U35" s="23"/>
      <c r="W35" s="34">
        <f t="shared" ref="W35:AB70" si="23">I35*26</f>
        <v>34070.400000000001</v>
      </c>
      <c r="X35" s="27">
        <f t="shared" si="23"/>
        <v>35776.000000000007</v>
      </c>
      <c r="Y35" s="27">
        <f t="shared" si="23"/>
        <v>37564.800000000003</v>
      </c>
      <c r="Z35" s="27">
        <f t="shared" si="23"/>
        <v>39436.800000000003</v>
      </c>
      <c r="AA35" s="37">
        <f t="shared" si="23"/>
        <v>41392.000000000007</v>
      </c>
      <c r="AB35" s="23"/>
    </row>
    <row r="36" spans="1:28" x14ac:dyDescent="0.25">
      <c r="A36" s="114" t="s">
        <v>82</v>
      </c>
      <c r="B36" s="39">
        <v>18.020000000000003</v>
      </c>
      <c r="C36" s="40">
        <v>18.920000000000002</v>
      </c>
      <c r="D36" s="41">
        <v>19.87</v>
      </c>
      <c r="E36" s="40">
        <v>20.860000000000003</v>
      </c>
      <c r="F36" s="41">
        <v>21.9</v>
      </c>
      <c r="G36" s="23"/>
      <c r="I36" s="34">
        <f t="shared" si="18"/>
        <v>1441.6000000000004</v>
      </c>
      <c r="J36" s="27">
        <f t="shared" si="19"/>
        <v>1513.6000000000001</v>
      </c>
      <c r="K36" s="27">
        <f t="shared" si="20"/>
        <v>1589.6000000000001</v>
      </c>
      <c r="L36" s="27">
        <f t="shared" si="21"/>
        <v>1668.8000000000002</v>
      </c>
      <c r="M36" s="27">
        <f t="shared" si="11"/>
        <v>1752</v>
      </c>
      <c r="N36" s="23"/>
      <c r="P36" s="34">
        <f t="shared" si="22"/>
        <v>3123.4666666666672</v>
      </c>
      <c r="Q36" s="27">
        <f t="shared" si="22"/>
        <v>3279.4666666666672</v>
      </c>
      <c r="R36" s="27">
        <f t="shared" si="22"/>
        <v>3444.1333333333337</v>
      </c>
      <c r="S36" s="27">
        <f t="shared" si="22"/>
        <v>3615.7333333333336</v>
      </c>
      <c r="T36" s="27">
        <f t="shared" si="22"/>
        <v>3796</v>
      </c>
      <c r="U36" s="23"/>
      <c r="W36" s="34">
        <f t="shared" si="23"/>
        <v>37481.600000000006</v>
      </c>
      <c r="X36" s="27">
        <f t="shared" si="23"/>
        <v>39353.600000000006</v>
      </c>
      <c r="Y36" s="27">
        <f t="shared" si="23"/>
        <v>41329.600000000006</v>
      </c>
      <c r="Z36" s="27">
        <f t="shared" si="23"/>
        <v>43388.800000000003</v>
      </c>
      <c r="AA36" s="37">
        <f t="shared" si="23"/>
        <v>45552</v>
      </c>
      <c r="AB36" s="23"/>
    </row>
    <row r="37" spans="1:28" x14ac:dyDescent="0.25">
      <c r="A37" s="114" t="s">
        <v>41</v>
      </c>
      <c r="B37" s="39">
        <v>23.01</v>
      </c>
      <c r="C37" s="40">
        <v>24.15</v>
      </c>
      <c r="D37" s="41">
        <v>25.36</v>
      </c>
      <c r="E37" s="40">
        <v>26.63</v>
      </c>
      <c r="F37" s="41">
        <v>27.96</v>
      </c>
      <c r="G37" s="23"/>
      <c r="I37" s="34">
        <f t="shared" si="18"/>
        <v>1840.8000000000002</v>
      </c>
      <c r="J37" s="27">
        <f t="shared" si="19"/>
        <v>1932</v>
      </c>
      <c r="K37" s="27">
        <f t="shared" si="20"/>
        <v>2028.8</v>
      </c>
      <c r="L37" s="27">
        <f t="shared" si="21"/>
        <v>2130.4</v>
      </c>
      <c r="M37" s="27">
        <f t="shared" si="11"/>
        <v>2236.8000000000002</v>
      </c>
      <c r="N37" s="23"/>
      <c r="P37" s="34">
        <f t="shared" si="22"/>
        <v>3988.4</v>
      </c>
      <c r="Q37" s="27">
        <f t="shared" si="22"/>
        <v>4186</v>
      </c>
      <c r="R37" s="27">
        <f t="shared" si="22"/>
        <v>4395.7333333333327</v>
      </c>
      <c r="S37" s="27">
        <f t="shared" si="22"/>
        <v>4615.8666666666668</v>
      </c>
      <c r="T37" s="27">
        <f t="shared" si="22"/>
        <v>4846.4000000000005</v>
      </c>
      <c r="U37" s="23"/>
      <c r="W37" s="34">
        <f t="shared" si="23"/>
        <v>47860.800000000003</v>
      </c>
      <c r="X37" s="27">
        <f t="shared" si="23"/>
        <v>50232</v>
      </c>
      <c r="Y37" s="27">
        <f t="shared" si="23"/>
        <v>52748.799999999996</v>
      </c>
      <c r="Z37" s="27">
        <f t="shared" si="23"/>
        <v>55390.400000000001</v>
      </c>
      <c r="AA37" s="37">
        <f t="shared" si="23"/>
        <v>58156.800000000003</v>
      </c>
      <c r="AB37" s="23"/>
    </row>
    <row r="38" spans="1:28" x14ac:dyDescent="0.25">
      <c r="A38" s="114" t="s">
        <v>36</v>
      </c>
      <c r="B38" s="39">
        <v>21.09</v>
      </c>
      <c r="C38" s="40">
        <v>22.14</v>
      </c>
      <c r="D38" s="41">
        <v>23.25</v>
      </c>
      <c r="E38" s="40">
        <v>24.41</v>
      </c>
      <c r="F38" s="41">
        <v>25.630000000000003</v>
      </c>
      <c r="G38" s="23"/>
      <c r="I38" s="34">
        <f t="shared" si="18"/>
        <v>1687.2</v>
      </c>
      <c r="J38" s="27">
        <f t="shared" si="19"/>
        <v>1771.2</v>
      </c>
      <c r="K38" s="27">
        <f t="shared" si="20"/>
        <v>1860</v>
      </c>
      <c r="L38" s="27">
        <f t="shared" si="21"/>
        <v>1952.8</v>
      </c>
      <c r="M38" s="27">
        <f t="shared" si="11"/>
        <v>2050.4</v>
      </c>
      <c r="N38" s="23"/>
      <c r="P38" s="34">
        <f t="shared" si="22"/>
        <v>3655.6000000000004</v>
      </c>
      <c r="Q38" s="27">
        <f t="shared" si="22"/>
        <v>3837.6000000000004</v>
      </c>
      <c r="R38" s="27">
        <f t="shared" si="22"/>
        <v>4030</v>
      </c>
      <c r="S38" s="27">
        <f t="shared" si="22"/>
        <v>4231.0666666666666</v>
      </c>
      <c r="T38" s="27">
        <f t="shared" si="22"/>
        <v>4442.5333333333338</v>
      </c>
      <c r="U38" s="23"/>
      <c r="W38" s="34">
        <f t="shared" si="23"/>
        <v>43867.200000000004</v>
      </c>
      <c r="X38" s="27">
        <f t="shared" si="23"/>
        <v>46051.200000000004</v>
      </c>
      <c r="Y38" s="27">
        <f t="shared" si="23"/>
        <v>48360</v>
      </c>
      <c r="Z38" s="27">
        <f t="shared" si="23"/>
        <v>50772.799999999996</v>
      </c>
      <c r="AA38" s="37">
        <f t="shared" si="23"/>
        <v>53310.400000000001</v>
      </c>
      <c r="AB38" s="23"/>
    </row>
    <row r="39" spans="1:28" x14ac:dyDescent="0.25">
      <c r="A39" s="114" t="s">
        <v>73</v>
      </c>
      <c r="B39" s="39">
        <v>14.08</v>
      </c>
      <c r="C39" s="40">
        <v>14.79</v>
      </c>
      <c r="D39" s="41">
        <v>15.52</v>
      </c>
      <c r="E39" s="40">
        <v>16.3</v>
      </c>
      <c r="F39" s="41">
        <v>17.12</v>
      </c>
      <c r="G39" s="23"/>
      <c r="I39" s="34">
        <f t="shared" si="18"/>
        <v>1126.4000000000001</v>
      </c>
      <c r="J39" s="27">
        <f t="shared" si="19"/>
        <v>1183.1999999999998</v>
      </c>
      <c r="K39" s="27">
        <f t="shared" si="20"/>
        <v>1241.5999999999999</v>
      </c>
      <c r="L39" s="27">
        <f t="shared" si="21"/>
        <v>1304</v>
      </c>
      <c r="M39" s="27">
        <f t="shared" si="11"/>
        <v>1369.6000000000001</v>
      </c>
      <c r="N39" s="23"/>
      <c r="P39" s="34">
        <f t="shared" si="22"/>
        <v>2440.5333333333333</v>
      </c>
      <c r="Q39" s="27">
        <f t="shared" si="22"/>
        <v>2563.6</v>
      </c>
      <c r="R39" s="27">
        <f t="shared" si="22"/>
        <v>2690.1333333333332</v>
      </c>
      <c r="S39" s="27">
        <f t="shared" si="22"/>
        <v>2825.3333333333335</v>
      </c>
      <c r="T39" s="27">
        <f t="shared" si="22"/>
        <v>2967.4666666666672</v>
      </c>
      <c r="U39" s="23"/>
      <c r="W39" s="34">
        <f t="shared" si="23"/>
        <v>29286.400000000001</v>
      </c>
      <c r="X39" s="27">
        <f t="shared" si="23"/>
        <v>30763.199999999997</v>
      </c>
      <c r="Y39" s="27">
        <f t="shared" si="23"/>
        <v>32281.599999999999</v>
      </c>
      <c r="Z39" s="27">
        <f t="shared" si="23"/>
        <v>33904</v>
      </c>
      <c r="AA39" s="37">
        <f t="shared" si="23"/>
        <v>35609.600000000006</v>
      </c>
      <c r="AB39" s="23"/>
    </row>
    <row r="40" spans="1:28" x14ac:dyDescent="0.25">
      <c r="A40" s="114" t="s">
        <v>74</v>
      </c>
      <c r="B40" s="39">
        <v>15.66</v>
      </c>
      <c r="C40" s="40">
        <v>16.450000000000003</v>
      </c>
      <c r="D40" s="41">
        <v>17.267299999999999</v>
      </c>
      <c r="E40" s="40">
        <v>18.14</v>
      </c>
      <c r="F40" s="41">
        <v>19.040000000000003</v>
      </c>
      <c r="G40" s="23"/>
      <c r="I40" s="34">
        <f t="shared" si="18"/>
        <v>1252.8</v>
      </c>
      <c r="J40" s="27">
        <f t="shared" si="19"/>
        <v>1316.0000000000002</v>
      </c>
      <c r="K40" s="27">
        <f t="shared" si="20"/>
        <v>1381.384</v>
      </c>
      <c r="L40" s="27">
        <f t="shared" si="21"/>
        <v>1451.2</v>
      </c>
      <c r="M40" s="27">
        <f t="shared" si="11"/>
        <v>1523.2000000000003</v>
      </c>
      <c r="N40" s="23"/>
      <c r="P40" s="34">
        <f t="shared" si="22"/>
        <v>2714.4</v>
      </c>
      <c r="Q40" s="27">
        <f t="shared" si="22"/>
        <v>2851.3333333333339</v>
      </c>
      <c r="R40" s="27">
        <f t="shared" si="22"/>
        <v>2992.9986666666664</v>
      </c>
      <c r="S40" s="27">
        <f t="shared" si="22"/>
        <v>3144.2666666666669</v>
      </c>
      <c r="T40" s="27">
        <f t="shared" si="22"/>
        <v>3300.2666666666669</v>
      </c>
      <c r="U40" s="23"/>
      <c r="W40" s="34">
        <f t="shared" si="23"/>
        <v>32572.799999999999</v>
      </c>
      <c r="X40" s="27">
        <f t="shared" si="23"/>
        <v>34216.000000000007</v>
      </c>
      <c r="Y40" s="27">
        <f t="shared" si="23"/>
        <v>35915.983999999997</v>
      </c>
      <c r="Z40" s="27">
        <f t="shared" si="23"/>
        <v>37731.200000000004</v>
      </c>
      <c r="AA40" s="37">
        <f t="shared" si="23"/>
        <v>39603.200000000004</v>
      </c>
      <c r="AB40" s="23"/>
    </row>
    <row r="41" spans="1:28" x14ac:dyDescent="0.25">
      <c r="A41" s="114" t="s">
        <v>35</v>
      </c>
      <c r="B41" s="39">
        <v>17.37</v>
      </c>
      <c r="C41" s="40">
        <v>18.239999999999998</v>
      </c>
      <c r="D41" s="41">
        <v>19.149999999999999</v>
      </c>
      <c r="E41" s="40">
        <v>20.11</v>
      </c>
      <c r="F41" s="41">
        <v>21.11</v>
      </c>
      <c r="G41" s="53">
        <v>25.72</v>
      </c>
      <c r="I41" s="34">
        <f t="shared" si="18"/>
        <v>1389.6000000000001</v>
      </c>
      <c r="J41" s="27">
        <f t="shared" si="19"/>
        <v>1459.1999999999998</v>
      </c>
      <c r="K41" s="27">
        <f t="shared" si="20"/>
        <v>1532</v>
      </c>
      <c r="L41" s="27">
        <f t="shared" si="21"/>
        <v>1608.8</v>
      </c>
      <c r="M41" s="27">
        <f t="shared" si="11"/>
        <v>1688.8</v>
      </c>
      <c r="N41" s="119">
        <f t="shared" si="11"/>
        <v>2057.6</v>
      </c>
      <c r="P41" s="34">
        <f t="shared" si="22"/>
        <v>3010.8000000000006</v>
      </c>
      <c r="Q41" s="27">
        <f t="shared" si="22"/>
        <v>3161.6</v>
      </c>
      <c r="R41" s="27">
        <f t="shared" si="22"/>
        <v>3319.3333333333335</v>
      </c>
      <c r="S41" s="27">
        <f t="shared" si="22"/>
        <v>3485.7333333333331</v>
      </c>
      <c r="T41" s="27">
        <f t="shared" si="22"/>
        <v>3659.0666666666662</v>
      </c>
      <c r="U41" s="119">
        <f t="shared" si="22"/>
        <v>4458.1333333333332</v>
      </c>
      <c r="W41" s="34">
        <f t="shared" si="23"/>
        <v>36129.600000000006</v>
      </c>
      <c r="X41" s="27">
        <f t="shared" si="23"/>
        <v>37939.199999999997</v>
      </c>
      <c r="Y41" s="27">
        <f t="shared" si="23"/>
        <v>39832</v>
      </c>
      <c r="Z41" s="27">
        <f t="shared" si="23"/>
        <v>41828.799999999996</v>
      </c>
      <c r="AA41" s="37">
        <f t="shared" si="23"/>
        <v>43908.799999999996</v>
      </c>
      <c r="AB41" s="116">
        <f t="shared" si="23"/>
        <v>53497.599999999999</v>
      </c>
    </row>
    <row r="42" spans="1:28" x14ac:dyDescent="0.25">
      <c r="A42" s="114" t="s">
        <v>192</v>
      </c>
      <c r="B42" s="39">
        <f>B40</f>
        <v>15.66</v>
      </c>
      <c r="C42" s="40">
        <f>C40</f>
        <v>16.450000000000003</v>
      </c>
      <c r="D42" s="41">
        <f>D40</f>
        <v>17.267299999999999</v>
      </c>
      <c r="E42" s="40">
        <f>E40</f>
        <v>18.14</v>
      </c>
      <c r="F42" s="41">
        <f>F40</f>
        <v>19.040000000000003</v>
      </c>
      <c r="G42" s="53">
        <v>23.34</v>
      </c>
      <c r="I42" s="127">
        <f>I40</f>
        <v>1252.8</v>
      </c>
      <c r="J42" s="128">
        <f>J40</f>
        <v>1316.0000000000002</v>
      </c>
      <c r="K42" s="128">
        <f>K40</f>
        <v>1381.384</v>
      </c>
      <c r="L42" s="128">
        <f>L40</f>
        <v>1451.2</v>
      </c>
      <c r="M42" s="128">
        <f>M40</f>
        <v>1523.2000000000003</v>
      </c>
      <c r="N42" s="119">
        <f>G42*80</f>
        <v>1867.2</v>
      </c>
      <c r="P42" s="129">
        <f>P40</f>
        <v>2714.4</v>
      </c>
      <c r="Q42" s="130">
        <f>Q40</f>
        <v>2851.3333333333339</v>
      </c>
      <c r="R42" s="130">
        <f>R40</f>
        <v>2992.9986666666664</v>
      </c>
      <c r="S42" s="130">
        <f>S40</f>
        <v>3144.2666666666669</v>
      </c>
      <c r="T42" s="128">
        <f>T40</f>
        <v>3300.2666666666669</v>
      </c>
      <c r="U42" s="119">
        <f>(N42*26)/12</f>
        <v>4045.6000000000004</v>
      </c>
      <c r="W42" s="129">
        <f>W40</f>
        <v>32572.799999999999</v>
      </c>
      <c r="X42" s="130">
        <f>X40</f>
        <v>34216.000000000007</v>
      </c>
      <c r="Y42" s="130">
        <f>Y40</f>
        <v>35915.983999999997</v>
      </c>
      <c r="Z42" s="130">
        <f>Z40</f>
        <v>37731.200000000004</v>
      </c>
      <c r="AA42" s="130">
        <f>AA40</f>
        <v>39603.200000000004</v>
      </c>
      <c r="AB42" s="116">
        <f>N42*26</f>
        <v>48547.200000000004</v>
      </c>
    </row>
    <row r="43" spans="1:28" hidden="1" x14ac:dyDescent="0.25">
      <c r="A43" s="114" t="s">
        <v>83</v>
      </c>
      <c r="B43" s="39">
        <v>19.600000000000001</v>
      </c>
      <c r="C43" s="40">
        <v>20.58</v>
      </c>
      <c r="D43" s="41">
        <v>21.61</v>
      </c>
      <c r="E43" s="40">
        <v>22.69</v>
      </c>
      <c r="F43" s="41">
        <v>23.82</v>
      </c>
      <c r="G43" s="23"/>
      <c r="I43" s="34">
        <f t="shared" si="18"/>
        <v>1568</v>
      </c>
      <c r="J43" s="27">
        <f t="shared" si="19"/>
        <v>1646.3999999999999</v>
      </c>
      <c r="K43" s="27">
        <f t="shared" si="20"/>
        <v>1728.8</v>
      </c>
      <c r="L43" s="27">
        <f t="shared" si="21"/>
        <v>1815.2</v>
      </c>
      <c r="M43" s="27">
        <f t="shared" si="11"/>
        <v>1905.6</v>
      </c>
      <c r="N43" s="23"/>
      <c r="P43" s="34">
        <f t="shared" si="22"/>
        <v>3397.3333333333335</v>
      </c>
      <c r="Q43" s="27">
        <f t="shared" si="22"/>
        <v>3567.1999999999994</v>
      </c>
      <c r="R43" s="27">
        <f t="shared" si="22"/>
        <v>3745.7333333333331</v>
      </c>
      <c r="S43" s="27">
        <f t="shared" si="22"/>
        <v>3932.9333333333338</v>
      </c>
      <c r="T43" s="27">
        <f t="shared" si="22"/>
        <v>4128.8</v>
      </c>
      <c r="U43" s="23"/>
      <c r="W43" s="34">
        <f t="shared" si="23"/>
        <v>40768</v>
      </c>
      <c r="X43" s="27">
        <f t="shared" si="23"/>
        <v>42806.399999999994</v>
      </c>
      <c r="Y43" s="27">
        <f t="shared" si="23"/>
        <v>44948.799999999996</v>
      </c>
      <c r="Z43" s="27">
        <f t="shared" si="23"/>
        <v>47195.200000000004</v>
      </c>
      <c r="AA43" s="37">
        <f t="shared" si="23"/>
        <v>49545.599999999999</v>
      </c>
      <c r="AB43" s="23"/>
    </row>
    <row r="44" spans="1:28" x14ac:dyDescent="0.25">
      <c r="A44" s="114" t="s">
        <v>43</v>
      </c>
      <c r="B44" s="39">
        <v>17.489999999999998</v>
      </c>
      <c r="C44" s="40">
        <v>18.37</v>
      </c>
      <c r="D44" s="41">
        <v>19.29</v>
      </c>
      <c r="E44" s="40">
        <v>20.25</v>
      </c>
      <c r="F44" s="41">
        <v>21.26</v>
      </c>
      <c r="G44" s="23"/>
      <c r="I44" s="34">
        <f t="shared" si="18"/>
        <v>1399.1999999999998</v>
      </c>
      <c r="J44" s="27">
        <f t="shared" si="19"/>
        <v>1469.6000000000001</v>
      </c>
      <c r="K44" s="27">
        <f t="shared" si="20"/>
        <v>1543.1999999999998</v>
      </c>
      <c r="L44" s="27">
        <f t="shared" si="21"/>
        <v>1620</v>
      </c>
      <c r="M44" s="27">
        <f t="shared" si="11"/>
        <v>1700.8000000000002</v>
      </c>
      <c r="N44" s="23"/>
      <c r="P44" s="34">
        <f t="shared" si="22"/>
        <v>3031.6</v>
      </c>
      <c r="Q44" s="27">
        <f t="shared" si="22"/>
        <v>3184.1333333333337</v>
      </c>
      <c r="R44" s="27">
        <f t="shared" si="22"/>
        <v>3343.6</v>
      </c>
      <c r="S44" s="27">
        <f t="shared" si="22"/>
        <v>3510</v>
      </c>
      <c r="T44" s="27">
        <f t="shared" si="22"/>
        <v>3685.0666666666671</v>
      </c>
      <c r="U44" s="23"/>
      <c r="W44" s="34">
        <f t="shared" si="23"/>
        <v>36379.199999999997</v>
      </c>
      <c r="X44" s="27">
        <f t="shared" si="23"/>
        <v>38209.600000000006</v>
      </c>
      <c r="Y44" s="27">
        <f t="shared" si="23"/>
        <v>40123.199999999997</v>
      </c>
      <c r="Z44" s="27">
        <f t="shared" si="23"/>
        <v>42120</v>
      </c>
      <c r="AA44" s="37">
        <f t="shared" si="23"/>
        <v>44220.800000000003</v>
      </c>
      <c r="AB44" s="23"/>
    </row>
    <row r="45" spans="1:28" x14ac:dyDescent="0.25">
      <c r="A45" s="114" t="s">
        <v>45</v>
      </c>
      <c r="B45" s="39">
        <v>18.060000000000002</v>
      </c>
      <c r="C45" s="40">
        <v>18.96</v>
      </c>
      <c r="D45" s="41">
        <v>19.900000000000002</v>
      </c>
      <c r="E45" s="40">
        <v>20.900000000000002</v>
      </c>
      <c r="F45" s="41">
        <v>21.94</v>
      </c>
      <c r="G45" s="23"/>
      <c r="I45" s="34">
        <f t="shared" si="18"/>
        <v>1444.8000000000002</v>
      </c>
      <c r="J45" s="27">
        <f t="shared" si="19"/>
        <v>1516.8000000000002</v>
      </c>
      <c r="K45" s="27">
        <f t="shared" si="20"/>
        <v>1592.0000000000002</v>
      </c>
      <c r="L45" s="27">
        <f t="shared" si="21"/>
        <v>1672.0000000000002</v>
      </c>
      <c r="M45" s="27">
        <f t="shared" si="11"/>
        <v>1755.2</v>
      </c>
      <c r="N45" s="23"/>
      <c r="P45" s="34">
        <f t="shared" si="22"/>
        <v>3130.4</v>
      </c>
      <c r="Q45" s="27">
        <f t="shared" si="22"/>
        <v>3286.4</v>
      </c>
      <c r="R45" s="27">
        <f t="shared" si="22"/>
        <v>3449.3333333333339</v>
      </c>
      <c r="S45" s="27">
        <f t="shared" si="22"/>
        <v>3622.6666666666674</v>
      </c>
      <c r="T45" s="27">
        <f t="shared" si="22"/>
        <v>3802.9333333333338</v>
      </c>
      <c r="U45" s="23"/>
      <c r="W45" s="34">
        <f t="shared" si="23"/>
        <v>37564.800000000003</v>
      </c>
      <c r="X45" s="27">
        <f t="shared" si="23"/>
        <v>39436.800000000003</v>
      </c>
      <c r="Y45" s="27">
        <f t="shared" si="23"/>
        <v>41392.000000000007</v>
      </c>
      <c r="Z45" s="27">
        <f t="shared" si="23"/>
        <v>43472.000000000007</v>
      </c>
      <c r="AA45" s="37">
        <f t="shared" si="23"/>
        <v>45635.200000000004</v>
      </c>
      <c r="AB45" s="23"/>
    </row>
    <row r="46" spans="1:28" x14ac:dyDescent="0.25">
      <c r="A46" s="114" t="s">
        <v>77</v>
      </c>
      <c r="B46" s="39">
        <v>23.17</v>
      </c>
      <c r="C46" s="40">
        <v>24.330000000000002</v>
      </c>
      <c r="D46" s="41">
        <v>25.55</v>
      </c>
      <c r="E46" s="40">
        <v>26.830000000000002</v>
      </c>
      <c r="F46" s="41">
        <v>28.16</v>
      </c>
      <c r="G46" s="23"/>
      <c r="I46" s="34">
        <f t="shared" si="18"/>
        <v>1853.6000000000001</v>
      </c>
      <c r="J46" s="27">
        <f t="shared" si="19"/>
        <v>1946.4</v>
      </c>
      <c r="K46" s="27">
        <f t="shared" si="20"/>
        <v>2044</v>
      </c>
      <c r="L46" s="27">
        <f t="shared" si="21"/>
        <v>2146.4</v>
      </c>
      <c r="M46" s="27">
        <f t="shared" si="11"/>
        <v>2252.8000000000002</v>
      </c>
      <c r="N46" s="23"/>
      <c r="P46" s="34">
        <f t="shared" si="22"/>
        <v>4016.1333333333337</v>
      </c>
      <c r="Q46" s="27">
        <f t="shared" si="22"/>
        <v>4217.2</v>
      </c>
      <c r="R46" s="27">
        <f t="shared" si="22"/>
        <v>4428.666666666667</v>
      </c>
      <c r="S46" s="27">
        <f t="shared" si="22"/>
        <v>4650.5333333333338</v>
      </c>
      <c r="T46" s="27">
        <f t="shared" si="22"/>
        <v>4881.0666666666666</v>
      </c>
      <c r="U46" s="23"/>
      <c r="W46" s="34">
        <f t="shared" si="23"/>
        <v>48193.600000000006</v>
      </c>
      <c r="X46" s="27">
        <f t="shared" si="23"/>
        <v>50606.400000000001</v>
      </c>
      <c r="Y46" s="27">
        <f t="shared" si="23"/>
        <v>53144</v>
      </c>
      <c r="Z46" s="27">
        <f t="shared" si="23"/>
        <v>55806.400000000001</v>
      </c>
      <c r="AA46" s="37">
        <f t="shared" si="23"/>
        <v>58572.800000000003</v>
      </c>
      <c r="AB46" s="23"/>
    </row>
    <row r="47" spans="1:28" x14ac:dyDescent="0.25">
      <c r="A47" s="114" t="s">
        <v>84</v>
      </c>
      <c r="B47" s="39">
        <v>17.420000000000002</v>
      </c>
      <c r="C47" s="40">
        <v>18.29</v>
      </c>
      <c r="D47" s="41">
        <v>19.2</v>
      </c>
      <c r="E47" s="40">
        <v>20.16</v>
      </c>
      <c r="F47" s="41">
        <v>21.17</v>
      </c>
      <c r="G47" s="23"/>
      <c r="I47" s="34">
        <f t="shared" si="18"/>
        <v>1393.6000000000001</v>
      </c>
      <c r="J47" s="27">
        <f t="shared" si="19"/>
        <v>1463.1999999999998</v>
      </c>
      <c r="K47" s="27">
        <f t="shared" si="20"/>
        <v>1536</v>
      </c>
      <c r="L47" s="27">
        <f t="shared" si="21"/>
        <v>1612.8</v>
      </c>
      <c r="M47" s="27">
        <f t="shared" si="11"/>
        <v>1693.6000000000001</v>
      </c>
      <c r="N47" s="23"/>
      <c r="P47" s="34">
        <f t="shared" si="22"/>
        <v>3019.4666666666672</v>
      </c>
      <c r="Q47" s="27">
        <f t="shared" si="22"/>
        <v>3170.2666666666664</v>
      </c>
      <c r="R47" s="27">
        <f t="shared" si="22"/>
        <v>3328</v>
      </c>
      <c r="S47" s="27">
        <f t="shared" si="22"/>
        <v>3494.3999999999996</v>
      </c>
      <c r="T47" s="27">
        <f t="shared" si="22"/>
        <v>3669.4666666666672</v>
      </c>
      <c r="U47" s="23"/>
      <c r="W47" s="34">
        <f t="shared" si="23"/>
        <v>36233.600000000006</v>
      </c>
      <c r="X47" s="27">
        <f t="shared" si="23"/>
        <v>38043.199999999997</v>
      </c>
      <c r="Y47" s="27">
        <f t="shared" si="23"/>
        <v>39936</v>
      </c>
      <c r="Z47" s="27">
        <f t="shared" si="23"/>
        <v>41932.799999999996</v>
      </c>
      <c r="AA47" s="37">
        <f t="shared" si="23"/>
        <v>44033.600000000006</v>
      </c>
      <c r="AB47" s="23"/>
    </row>
    <row r="48" spans="1:28" x14ac:dyDescent="0.25">
      <c r="A48" s="114" t="s">
        <v>85</v>
      </c>
      <c r="B48" s="39">
        <v>21.32</v>
      </c>
      <c r="C48" s="40">
        <v>22.38</v>
      </c>
      <c r="D48" s="41">
        <v>23.5</v>
      </c>
      <c r="E48" s="40">
        <v>24.68</v>
      </c>
      <c r="F48" s="41">
        <v>25.91</v>
      </c>
      <c r="G48" s="23"/>
      <c r="I48" s="34">
        <f t="shared" si="18"/>
        <v>1705.6</v>
      </c>
      <c r="J48" s="27">
        <f t="shared" si="19"/>
        <v>1790.3999999999999</v>
      </c>
      <c r="K48" s="27">
        <f t="shared" si="20"/>
        <v>1880</v>
      </c>
      <c r="L48" s="27">
        <f t="shared" si="21"/>
        <v>1974.4</v>
      </c>
      <c r="M48" s="27">
        <f t="shared" si="11"/>
        <v>2072.8000000000002</v>
      </c>
      <c r="N48" s="23"/>
      <c r="P48" s="34">
        <f t="shared" ref="P48:T62" si="24">(I48*26)/12</f>
        <v>3695.4666666666667</v>
      </c>
      <c r="Q48" s="27">
        <f t="shared" si="24"/>
        <v>3879.1999999999994</v>
      </c>
      <c r="R48" s="27">
        <f t="shared" si="24"/>
        <v>4073.3333333333335</v>
      </c>
      <c r="S48" s="27">
        <f t="shared" si="24"/>
        <v>4277.8666666666668</v>
      </c>
      <c r="T48" s="27">
        <f t="shared" si="24"/>
        <v>4491.0666666666666</v>
      </c>
      <c r="U48" s="23"/>
      <c r="W48" s="34">
        <f t="shared" si="23"/>
        <v>44345.599999999999</v>
      </c>
      <c r="X48" s="27">
        <f t="shared" si="23"/>
        <v>46550.399999999994</v>
      </c>
      <c r="Y48" s="27">
        <f t="shared" si="23"/>
        <v>48880</v>
      </c>
      <c r="Z48" s="27">
        <f t="shared" si="23"/>
        <v>51334.400000000001</v>
      </c>
      <c r="AA48" s="37">
        <f t="shared" si="23"/>
        <v>53892.800000000003</v>
      </c>
      <c r="AB48" s="23"/>
    </row>
    <row r="49" spans="1:28" x14ac:dyDescent="0.25">
      <c r="A49" s="114" t="s">
        <v>86</v>
      </c>
      <c r="B49" s="39">
        <v>23.44</v>
      </c>
      <c r="C49" s="40">
        <v>24.51</v>
      </c>
      <c r="D49" s="41">
        <v>25.84</v>
      </c>
      <c r="E49" s="40">
        <v>27.13</v>
      </c>
      <c r="F49" s="41">
        <v>28.49</v>
      </c>
      <c r="G49" s="23"/>
      <c r="I49" s="34">
        <f t="shared" si="18"/>
        <v>1875.2</v>
      </c>
      <c r="J49" s="27">
        <f t="shared" si="19"/>
        <v>1960.8000000000002</v>
      </c>
      <c r="K49" s="27">
        <f t="shared" si="20"/>
        <v>2067.1999999999998</v>
      </c>
      <c r="L49" s="27">
        <f t="shared" si="21"/>
        <v>2170.4</v>
      </c>
      <c r="M49" s="27">
        <f t="shared" si="11"/>
        <v>2279.1999999999998</v>
      </c>
      <c r="N49" s="23"/>
      <c r="P49" s="34">
        <f t="shared" si="24"/>
        <v>4062.9333333333338</v>
      </c>
      <c r="Q49" s="27">
        <f t="shared" si="24"/>
        <v>4248.4000000000005</v>
      </c>
      <c r="R49" s="27">
        <f t="shared" si="24"/>
        <v>4478.9333333333334</v>
      </c>
      <c r="S49" s="27">
        <f t="shared" si="24"/>
        <v>4702.5333333333338</v>
      </c>
      <c r="T49" s="27">
        <f t="shared" si="24"/>
        <v>4938.2666666666664</v>
      </c>
      <c r="U49" s="23"/>
      <c r="W49" s="34">
        <f t="shared" si="23"/>
        <v>48755.200000000004</v>
      </c>
      <c r="X49" s="27">
        <f t="shared" si="23"/>
        <v>50980.800000000003</v>
      </c>
      <c r="Y49" s="27">
        <f t="shared" si="23"/>
        <v>53747.199999999997</v>
      </c>
      <c r="Z49" s="27">
        <f t="shared" si="23"/>
        <v>56430.400000000001</v>
      </c>
      <c r="AA49" s="37">
        <f t="shared" si="23"/>
        <v>59259.199999999997</v>
      </c>
      <c r="AB49" s="23"/>
    </row>
    <row r="50" spans="1:28" x14ac:dyDescent="0.25">
      <c r="A50" s="114" t="s">
        <v>40</v>
      </c>
      <c r="B50" s="39">
        <v>23.44</v>
      </c>
      <c r="C50" s="40">
        <v>24.51</v>
      </c>
      <c r="D50" s="41">
        <v>25.84</v>
      </c>
      <c r="E50" s="40">
        <v>27.13</v>
      </c>
      <c r="F50" s="41">
        <v>28.49</v>
      </c>
      <c r="G50" s="23"/>
      <c r="I50" s="34">
        <f t="shared" si="18"/>
        <v>1875.2</v>
      </c>
      <c r="J50" s="27">
        <f t="shared" si="19"/>
        <v>1960.8000000000002</v>
      </c>
      <c r="K50" s="27">
        <f t="shared" si="20"/>
        <v>2067.1999999999998</v>
      </c>
      <c r="L50" s="27">
        <f t="shared" si="21"/>
        <v>2170.4</v>
      </c>
      <c r="M50" s="27">
        <f t="shared" si="11"/>
        <v>2279.1999999999998</v>
      </c>
      <c r="N50" s="23"/>
      <c r="P50" s="34">
        <f t="shared" si="24"/>
        <v>4062.9333333333338</v>
      </c>
      <c r="Q50" s="27">
        <f t="shared" si="24"/>
        <v>4248.4000000000005</v>
      </c>
      <c r="R50" s="27">
        <f t="shared" si="24"/>
        <v>4478.9333333333334</v>
      </c>
      <c r="S50" s="27">
        <f t="shared" si="24"/>
        <v>4702.5333333333338</v>
      </c>
      <c r="T50" s="27">
        <f t="shared" si="24"/>
        <v>4938.2666666666664</v>
      </c>
      <c r="U50" s="23"/>
      <c r="W50" s="34">
        <f t="shared" si="23"/>
        <v>48755.200000000004</v>
      </c>
      <c r="X50" s="27">
        <f t="shared" si="23"/>
        <v>50980.800000000003</v>
      </c>
      <c r="Y50" s="27">
        <f t="shared" si="23"/>
        <v>53747.199999999997</v>
      </c>
      <c r="Z50" s="27">
        <f t="shared" si="23"/>
        <v>56430.400000000001</v>
      </c>
      <c r="AA50" s="37">
        <f t="shared" si="23"/>
        <v>59259.199999999997</v>
      </c>
      <c r="AB50" s="23"/>
    </row>
    <row r="51" spans="1:28" x14ac:dyDescent="0.25">
      <c r="A51" s="114" t="s">
        <v>42</v>
      </c>
      <c r="B51" s="39">
        <v>23.17</v>
      </c>
      <c r="C51" s="40">
        <v>24.330000000000002</v>
      </c>
      <c r="D51" s="41">
        <v>25.55</v>
      </c>
      <c r="E51" s="40">
        <v>26.830000000000002</v>
      </c>
      <c r="F51" s="41">
        <v>28.16</v>
      </c>
      <c r="G51" s="23"/>
      <c r="I51" s="34">
        <f t="shared" si="18"/>
        <v>1853.6000000000001</v>
      </c>
      <c r="J51" s="27">
        <f t="shared" si="19"/>
        <v>1946.4</v>
      </c>
      <c r="K51" s="27">
        <f t="shared" si="20"/>
        <v>2044</v>
      </c>
      <c r="L51" s="27">
        <f t="shared" si="21"/>
        <v>2146.4</v>
      </c>
      <c r="M51" s="27">
        <f t="shared" si="11"/>
        <v>2252.8000000000002</v>
      </c>
      <c r="N51" s="23"/>
      <c r="P51" s="34">
        <f t="shared" si="24"/>
        <v>4016.1333333333337</v>
      </c>
      <c r="Q51" s="27">
        <f t="shared" si="24"/>
        <v>4217.2</v>
      </c>
      <c r="R51" s="27">
        <f t="shared" si="24"/>
        <v>4428.666666666667</v>
      </c>
      <c r="S51" s="27">
        <f t="shared" si="24"/>
        <v>4650.5333333333338</v>
      </c>
      <c r="T51" s="27">
        <f t="shared" si="24"/>
        <v>4881.0666666666666</v>
      </c>
      <c r="U51" s="23"/>
      <c r="W51" s="34">
        <f t="shared" si="23"/>
        <v>48193.600000000006</v>
      </c>
      <c r="X51" s="27">
        <f t="shared" si="23"/>
        <v>50606.400000000001</v>
      </c>
      <c r="Y51" s="27">
        <f t="shared" si="23"/>
        <v>53144</v>
      </c>
      <c r="Z51" s="27">
        <f t="shared" si="23"/>
        <v>55806.400000000001</v>
      </c>
      <c r="AA51" s="37">
        <f t="shared" si="23"/>
        <v>58572.800000000003</v>
      </c>
      <c r="AB51" s="23"/>
    </row>
    <row r="52" spans="1:28" x14ac:dyDescent="0.25">
      <c r="A52" s="114" t="s">
        <v>38</v>
      </c>
      <c r="B52" s="39">
        <v>21.09</v>
      </c>
      <c r="C52" s="40">
        <v>22.14</v>
      </c>
      <c r="D52" s="41">
        <v>23.25</v>
      </c>
      <c r="E52" s="40">
        <v>24.41</v>
      </c>
      <c r="F52" s="41">
        <v>25.630000000000003</v>
      </c>
      <c r="G52" s="23"/>
      <c r="I52" s="34">
        <f t="shared" si="18"/>
        <v>1687.2</v>
      </c>
      <c r="J52" s="27">
        <f t="shared" si="19"/>
        <v>1771.2</v>
      </c>
      <c r="K52" s="27">
        <f t="shared" si="20"/>
        <v>1860</v>
      </c>
      <c r="L52" s="27">
        <f t="shared" si="21"/>
        <v>1952.8</v>
      </c>
      <c r="M52" s="27">
        <f t="shared" si="11"/>
        <v>2050.4</v>
      </c>
      <c r="N52" s="23"/>
      <c r="P52" s="34">
        <f t="shared" si="24"/>
        <v>3655.6000000000004</v>
      </c>
      <c r="Q52" s="27">
        <f t="shared" si="24"/>
        <v>3837.6000000000004</v>
      </c>
      <c r="R52" s="27">
        <f t="shared" si="24"/>
        <v>4030</v>
      </c>
      <c r="S52" s="27">
        <f t="shared" si="24"/>
        <v>4231.0666666666666</v>
      </c>
      <c r="T52" s="27">
        <f t="shared" si="24"/>
        <v>4442.5333333333338</v>
      </c>
      <c r="U52" s="23"/>
      <c r="W52" s="34">
        <f t="shared" si="23"/>
        <v>43867.200000000004</v>
      </c>
      <c r="X52" s="27">
        <f t="shared" si="23"/>
        <v>46051.200000000004</v>
      </c>
      <c r="Y52" s="27">
        <f t="shared" si="23"/>
        <v>48360</v>
      </c>
      <c r="Z52" s="27">
        <f t="shared" si="23"/>
        <v>50772.799999999996</v>
      </c>
      <c r="AA52" s="37">
        <f t="shared" si="23"/>
        <v>53310.400000000001</v>
      </c>
      <c r="AB52" s="23"/>
    </row>
    <row r="53" spans="1:28" x14ac:dyDescent="0.25">
      <c r="A53" s="114" t="s">
        <v>47</v>
      </c>
      <c r="B53" s="39">
        <v>21.67</v>
      </c>
      <c r="C53" s="40">
        <v>22.75</v>
      </c>
      <c r="D53" s="41">
        <v>23.89</v>
      </c>
      <c r="E53" s="40">
        <v>25.080000000000002</v>
      </c>
      <c r="F53" s="41">
        <v>26.34</v>
      </c>
      <c r="G53" s="23"/>
      <c r="I53" s="34">
        <f t="shared" si="18"/>
        <v>1733.6000000000001</v>
      </c>
      <c r="J53" s="27">
        <f t="shared" si="19"/>
        <v>1820</v>
      </c>
      <c r="K53" s="27">
        <f t="shared" si="20"/>
        <v>1911.2</v>
      </c>
      <c r="L53" s="27">
        <f t="shared" si="21"/>
        <v>2006.4</v>
      </c>
      <c r="M53" s="27">
        <f t="shared" si="11"/>
        <v>2107.1999999999998</v>
      </c>
      <c r="N53" s="23"/>
      <c r="P53" s="34">
        <f t="shared" si="24"/>
        <v>3756.1333333333337</v>
      </c>
      <c r="Q53" s="27">
        <f t="shared" si="24"/>
        <v>3943.3333333333335</v>
      </c>
      <c r="R53" s="27">
        <f t="shared" si="24"/>
        <v>4140.9333333333334</v>
      </c>
      <c r="S53" s="27">
        <f t="shared" si="24"/>
        <v>4347.2</v>
      </c>
      <c r="T53" s="27">
        <f t="shared" si="24"/>
        <v>4565.5999999999995</v>
      </c>
      <c r="U53" s="23"/>
      <c r="W53" s="34">
        <f t="shared" si="23"/>
        <v>45073.600000000006</v>
      </c>
      <c r="X53" s="27">
        <f t="shared" si="23"/>
        <v>47320</v>
      </c>
      <c r="Y53" s="27">
        <f t="shared" si="23"/>
        <v>49691.200000000004</v>
      </c>
      <c r="Z53" s="27">
        <f t="shared" si="23"/>
        <v>52166.400000000001</v>
      </c>
      <c r="AA53" s="37">
        <f t="shared" si="23"/>
        <v>54787.199999999997</v>
      </c>
      <c r="AB53" s="23"/>
    </row>
    <row r="54" spans="1:28" x14ac:dyDescent="0.25">
      <c r="A54" s="114" t="s">
        <v>87</v>
      </c>
      <c r="B54" s="39">
        <v>24.18</v>
      </c>
      <c r="C54" s="40">
        <v>25.39</v>
      </c>
      <c r="D54" s="41">
        <v>26.66</v>
      </c>
      <c r="E54" s="40">
        <v>28</v>
      </c>
      <c r="F54" s="41">
        <v>29.4</v>
      </c>
      <c r="G54" s="23"/>
      <c r="I54" s="34">
        <f t="shared" si="18"/>
        <v>1934.4</v>
      </c>
      <c r="J54" s="27">
        <f t="shared" si="19"/>
        <v>2031.2</v>
      </c>
      <c r="K54" s="27">
        <f t="shared" si="20"/>
        <v>2132.8000000000002</v>
      </c>
      <c r="L54" s="27">
        <f t="shared" si="21"/>
        <v>2240</v>
      </c>
      <c r="M54" s="27">
        <f t="shared" si="11"/>
        <v>2352</v>
      </c>
      <c r="N54" s="23"/>
      <c r="P54" s="34">
        <f t="shared" si="24"/>
        <v>4191.2</v>
      </c>
      <c r="Q54" s="27">
        <f t="shared" si="24"/>
        <v>4400.9333333333334</v>
      </c>
      <c r="R54" s="27">
        <f t="shared" si="24"/>
        <v>4621.0666666666666</v>
      </c>
      <c r="S54" s="27">
        <f t="shared" si="24"/>
        <v>4853.333333333333</v>
      </c>
      <c r="T54" s="27">
        <f t="shared" si="24"/>
        <v>5096</v>
      </c>
      <c r="U54" s="23"/>
      <c r="W54" s="34">
        <f t="shared" si="23"/>
        <v>50294.400000000001</v>
      </c>
      <c r="X54" s="27">
        <f t="shared" si="23"/>
        <v>52811.200000000004</v>
      </c>
      <c r="Y54" s="27">
        <f t="shared" si="23"/>
        <v>55452.800000000003</v>
      </c>
      <c r="Z54" s="27">
        <f t="shared" si="23"/>
        <v>58240</v>
      </c>
      <c r="AA54" s="37">
        <f t="shared" si="23"/>
        <v>61152</v>
      </c>
      <c r="AB54" s="23"/>
    </row>
    <row r="55" spans="1:28" x14ac:dyDescent="0.25">
      <c r="A55" s="114" t="s">
        <v>48</v>
      </c>
      <c r="B55" s="39">
        <v>11.4</v>
      </c>
      <c r="C55" s="40">
        <v>11.98</v>
      </c>
      <c r="D55" s="41">
        <v>12.58</v>
      </c>
      <c r="E55" s="40">
        <v>13.2</v>
      </c>
      <c r="F55" s="41">
        <v>13.86</v>
      </c>
      <c r="G55" s="23"/>
      <c r="I55" s="34">
        <f t="shared" si="18"/>
        <v>912</v>
      </c>
      <c r="J55" s="27">
        <f t="shared" si="19"/>
        <v>958.40000000000009</v>
      </c>
      <c r="K55" s="27">
        <f t="shared" si="20"/>
        <v>1006.4</v>
      </c>
      <c r="L55" s="27">
        <f t="shared" si="21"/>
        <v>1056</v>
      </c>
      <c r="M55" s="27">
        <f t="shared" si="11"/>
        <v>1108.8</v>
      </c>
      <c r="N55" s="23"/>
      <c r="P55" s="34">
        <f t="shared" si="24"/>
        <v>1976</v>
      </c>
      <c r="Q55" s="27">
        <f t="shared" si="24"/>
        <v>2076.5333333333333</v>
      </c>
      <c r="R55" s="27">
        <f t="shared" si="24"/>
        <v>2180.5333333333333</v>
      </c>
      <c r="S55" s="27">
        <f t="shared" si="24"/>
        <v>2288</v>
      </c>
      <c r="T55" s="27">
        <f t="shared" si="24"/>
        <v>2402.4</v>
      </c>
      <c r="U55" s="23"/>
      <c r="W55" s="34">
        <f t="shared" si="23"/>
        <v>23712</v>
      </c>
      <c r="X55" s="27">
        <f t="shared" si="23"/>
        <v>24918.400000000001</v>
      </c>
      <c r="Y55" s="27">
        <f t="shared" si="23"/>
        <v>26166.399999999998</v>
      </c>
      <c r="Z55" s="27">
        <f t="shared" si="23"/>
        <v>27456</v>
      </c>
      <c r="AA55" s="37">
        <f t="shared" si="23"/>
        <v>28828.799999999999</v>
      </c>
      <c r="AB55" s="23"/>
    </row>
    <row r="56" spans="1:28" x14ac:dyDescent="0.25">
      <c r="A56" s="114" t="s">
        <v>49</v>
      </c>
      <c r="B56" s="39">
        <v>15.52</v>
      </c>
      <c r="C56" s="40">
        <v>16.29</v>
      </c>
      <c r="D56" s="41">
        <v>17.100000000000001</v>
      </c>
      <c r="E56" s="40">
        <v>17.96</v>
      </c>
      <c r="F56" s="41">
        <v>18.86</v>
      </c>
      <c r="G56" s="23"/>
      <c r="I56" s="34">
        <f t="shared" si="18"/>
        <v>1241.5999999999999</v>
      </c>
      <c r="J56" s="27">
        <f t="shared" si="19"/>
        <v>1303.1999999999998</v>
      </c>
      <c r="K56" s="27">
        <f t="shared" si="20"/>
        <v>1368</v>
      </c>
      <c r="L56" s="27">
        <f t="shared" si="21"/>
        <v>1436.8000000000002</v>
      </c>
      <c r="M56" s="27">
        <f t="shared" si="11"/>
        <v>1508.8</v>
      </c>
      <c r="N56" s="23"/>
      <c r="P56" s="34">
        <f t="shared" si="24"/>
        <v>2690.1333333333332</v>
      </c>
      <c r="Q56" s="27">
        <f t="shared" si="24"/>
        <v>2823.6</v>
      </c>
      <c r="R56" s="27">
        <f t="shared" si="24"/>
        <v>2964</v>
      </c>
      <c r="S56" s="27">
        <f t="shared" si="24"/>
        <v>3113.0666666666671</v>
      </c>
      <c r="T56" s="27">
        <f t="shared" si="24"/>
        <v>3269.0666666666662</v>
      </c>
      <c r="U56" s="23"/>
      <c r="W56" s="34">
        <f t="shared" si="23"/>
        <v>32281.599999999999</v>
      </c>
      <c r="X56" s="27">
        <f t="shared" si="23"/>
        <v>33883.199999999997</v>
      </c>
      <c r="Y56" s="27">
        <f t="shared" si="23"/>
        <v>35568</v>
      </c>
      <c r="Z56" s="27">
        <f t="shared" si="23"/>
        <v>37356.800000000003</v>
      </c>
      <c r="AA56" s="37">
        <f t="shared" si="23"/>
        <v>39228.799999999996</v>
      </c>
      <c r="AB56" s="23"/>
    </row>
    <row r="57" spans="1:28" x14ac:dyDescent="0.25">
      <c r="A57" s="114" t="s">
        <v>50</v>
      </c>
      <c r="B57" s="39">
        <v>17.28</v>
      </c>
      <c r="C57" s="40">
        <v>18.149999999999999</v>
      </c>
      <c r="D57" s="41">
        <v>19.05</v>
      </c>
      <c r="E57" s="40">
        <v>20.010000000000002</v>
      </c>
      <c r="F57" s="41">
        <v>21</v>
      </c>
      <c r="G57" s="23"/>
      <c r="I57" s="34">
        <f t="shared" si="18"/>
        <v>1382.4</v>
      </c>
      <c r="J57" s="27">
        <f t="shared" si="19"/>
        <v>1452</v>
      </c>
      <c r="K57" s="27">
        <f t="shared" si="20"/>
        <v>1524</v>
      </c>
      <c r="L57" s="27">
        <f t="shared" si="21"/>
        <v>1600.8000000000002</v>
      </c>
      <c r="M57" s="27">
        <f t="shared" si="11"/>
        <v>1680</v>
      </c>
      <c r="N57" s="23"/>
      <c r="P57" s="34">
        <f t="shared" si="24"/>
        <v>2995.2000000000003</v>
      </c>
      <c r="Q57" s="27">
        <f t="shared" si="24"/>
        <v>3146</v>
      </c>
      <c r="R57" s="27">
        <f t="shared" si="24"/>
        <v>3302</v>
      </c>
      <c r="S57" s="27">
        <f t="shared" si="24"/>
        <v>3468.4</v>
      </c>
      <c r="T57" s="27">
        <f t="shared" si="24"/>
        <v>3640</v>
      </c>
      <c r="U57" s="23"/>
      <c r="W57" s="34">
        <f t="shared" si="23"/>
        <v>35942.400000000001</v>
      </c>
      <c r="X57" s="27">
        <f t="shared" si="23"/>
        <v>37752</v>
      </c>
      <c r="Y57" s="27">
        <f t="shared" si="23"/>
        <v>39624</v>
      </c>
      <c r="Z57" s="27">
        <f t="shared" si="23"/>
        <v>41620.800000000003</v>
      </c>
      <c r="AA57" s="37">
        <f t="shared" si="23"/>
        <v>43680</v>
      </c>
      <c r="AB57" s="23"/>
    </row>
    <row r="58" spans="1:28" x14ac:dyDescent="0.25">
      <c r="A58" s="114" t="s">
        <v>51</v>
      </c>
      <c r="B58" s="39">
        <v>20.240000000000002</v>
      </c>
      <c r="C58" s="40">
        <v>21.25</v>
      </c>
      <c r="D58" s="41">
        <v>22.310000000000002</v>
      </c>
      <c r="E58" s="40">
        <v>23.430000000000003</v>
      </c>
      <c r="F58" s="41">
        <v>24.6</v>
      </c>
      <c r="G58" s="23"/>
      <c r="I58" s="34">
        <f t="shared" si="18"/>
        <v>1619.2000000000003</v>
      </c>
      <c r="J58" s="27">
        <f t="shared" si="19"/>
        <v>1700</v>
      </c>
      <c r="K58" s="27">
        <f t="shared" si="20"/>
        <v>1784.8000000000002</v>
      </c>
      <c r="L58" s="27">
        <f t="shared" si="21"/>
        <v>1874.4000000000003</v>
      </c>
      <c r="M58" s="27">
        <f t="shared" si="11"/>
        <v>1968</v>
      </c>
      <c r="N58" s="23"/>
      <c r="P58" s="34">
        <f t="shared" si="24"/>
        <v>3508.2666666666669</v>
      </c>
      <c r="Q58" s="27">
        <f t="shared" si="24"/>
        <v>3683.3333333333335</v>
      </c>
      <c r="R58" s="27">
        <f t="shared" si="24"/>
        <v>3867.0666666666671</v>
      </c>
      <c r="S58" s="27">
        <f t="shared" si="24"/>
        <v>4061.2000000000007</v>
      </c>
      <c r="T58" s="27">
        <f t="shared" si="24"/>
        <v>4264</v>
      </c>
      <c r="U58" s="23"/>
      <c r="W58" s="34">
        <f t="shared" si="23"/>
        <v>42099.200000000004</v>
      </c>
      <c r="X58" s="27">
        <f t="shared" si="23"/>
        <v>44200</v>
      </c>
      <c r="Y58" s="27">
        <f t="shared" si="23"/>
        <v>46404.800000000003</v>
      </c>
      <c r="Z58" s="27">
        <f t="shared" si="23"/>
        <v>48734.400000000009</v>
      </c>
      <c r="AA58" s="37">
        <f t="shared" si="23"/>
        <v>51168</v>
      </c>
      <c r="AB58" s="23"/>
    </row>
    <row r="59" spans="1:28" x14ac:dyDescent="0.25">
      <c r="A59" s="114" t="s">
        <v>46</v>
      </c>
      <c r="B59" s="39">
        <v>19.850000000000001</v>
      </c>
      <c r="C59" s="40">
        <v>20.84</v>
      </c>
      <c r="D59" s="41">
        <v>21.89</v>
      </c>
      <c r="E59" s="40">
        <v>22.98</v>
      </c>
      <c r="F59" s="41">
        <v>24.13</v>
      </c>
      <c r="G59" s="23"/>
      <c r="I59" s="34">
        <f t="shared" si="18"/>
        <v>1588</v>
      </c>
      <c r="J59" s="27">
        <f t="shared" si="19"/>
        <v>1667.2</v>
      </c>
      <c r="K59" s="27">
        <f t="shared" si="20"/>
        <v>1751.2</v>
      </c>
      <c r="L59" s="27">
        <f t="shared" si="21"/>
        <v>1838.4</v>
      </c>
      <c r="M59" s="27">
        <f t="shared" si="11"/>
        <v>1930.3999999999999</v>
      </c>
      <c r="N59" s="23"/>
      <c r="P59" s="34">
        <f t="shared" si="24"/>
        <v>3440.6666666666665</v>
      </c>
      <c r="Q59" s="27">
        <f t="shared" si="24"/>
        <v>3612.2666666666669</v>
      </c>
      <c r="R59" s="27">
        <f t="shared" si="24"/>
        <v>3794.2666666666669</v>
      </c>
      <c r="S59" s="27">
        <f t="shared" si="24"/>
        <v>3983.2000000000003</v>
      </c>
      <c r="T59" s="27">
        <f t="shared" si="24"/>
        <v>4182.5333333333328</v>
      </c>
      <c r="U59" s="23"/>
      <c r="W59" s="34">
        <f t="shared" si="23"/>
        <v>41288</v>
      </c>
      <c r="X59" s="27">
        <f t="shared" si="23"/>
        <v>43347.200000000004</v>
      </c>
      <c r="Y59" s="27">
        <f t="shared" si="23"/>
        <v>45531.200000000004</v>
      </c>
      <c r="Z59" s="27">
        <f t="shared" si="23"/>
        <v>47798.400000000001</v>
      </c>
      <c r="AA59" s="37">
        <f t="shared" si="23"/>
        <v>50190.399999999994</v>
      </c>
      <c r="AB59" s="23"/>
    </row>
    <row r="60" spans="1:28" x14ac:dyDescent="0.25">
      <c r="A60" s="114" t="s">
        <v>76</v>
      </c>
      <c r="B60" s="39">
        <v>21.09</v>
      </c>
      <c r="C60" s="40">
        <v>22.14</v>
      </c>
      <c r="D60" s="41">
        <v>23.25</v>
      </c>
      <c r="E60" s="40">
        <v>24.41</v>
      </c>
      <c r="F60" s="41">
        <v>25.63</v>
      </c>
      <c r="G60" s="23"/>
      <c r="I60" s="34">
        <f t="shared" si="18"/>
        <v>1687.2</v>
      </c>
      <c r="J60" s="27">
        <f t="shared" si="19"/>
        <v>1771.2</v>
      </c>
      <c r="K60" s="27">
        <f t="shared" si="20"/>
        <v>1860</v>
      </c>
      <c r="L60" s="27">
        <f t="shared" si="21"/>
        <v>1952.8</v>
      </c>
      <c r="M60" s="27">
        <f t="shared" si="11"/>
        <v>2050.4</v>
      </c>
      <c r="N60" s="23"/>
      <c r="P60" s="34">
        <f t="shared" si="24"/>
        <v>3655.6000000000004</v>
      </c>
      <c r="Q60" s="27">
        <f t="shared" si="24"/>
        <v>3837.6000000000004</v>
      </c>
      <c r="R60" s="27">
        <f t="shared" si="24"/>
        <v>4030</v>
      </c>
      <c r="S60" s="27">
        <f t="shared" si="24"/>
        <v>4231.0666666666666</v>
      </c>
      <c r="T60" s="27">
        <f t="shared" si="24"/>
        <v>4442.5333333333338</v>
      </c>
      <c r="U60" s="23"/>
      <c r="W60" s="34">
        <f t="shared" si="23"/>
        <v>43867.200000000004</v>
      </c>
      <c r="X60" s="27">
        <f t="shared" si="23"/>
        <v>46051.200000000004</v>
      </c>
      <c r="Y60" s="27">
        <f t="shared" si="23"/>
        <v>48360</v>
      </c>
      <c r="Z60" s="27">
        <f t="shared" si="23"/>
        <v>50772.799999999996</v>
      </c>
      <c r="AA60" s="37">
        <f t="shared" si="23"/>
        <v>53310.400000000001</v>
      </c>
      <c r="AB60" s="23"/>
    </row>
    <row r="61" spans="1:28" x14ac:dyDescent="0.25">
      <c r="A61" s="114" t="s">
        <v>88</v>
      </c>
      <c r="B61" s="39">
        <v>21.59</v>
      </c>
      <c r="C61" s="40">
        <v>22.67</v>
      </c>
      <c r="D61" s="41">
        <v>23.8</v>
      </c>
      <c r="E61" s="40">
        <v>24.99</v>
      </c>
      <c r="F61" s="41">
        <v>26.24</v>
      </c>
      <c r="G61" s="23"/>
      <c r="I61" s="34">
        <f t="shared" si="18"/>
        <v>1727.2</v>
      </c>
      <c r="J61" s="27">
        <f t="shared" si="19"/>
        <v>1813.6000000000001</v>
      </c>
      <c r="K61" s="27">
        <f t="shared" si="20"/>
        <v>1904</v>
      </c>
      <c r="L61" s="27">
        <f t="shared" si="21"/>
        <v>1999.1999999999998</v>
      </c>
      <c r="M61" s="27">
        <f t="shared" si="11"/>
        <v>2099.1999999999998</v>
      </c>
      <c r="N61" s="23"/>
      <c r="P61" s="34">
        <f t="shared" si="24"/>
        <v>3742.2666666666669</v>
      </c>
      <c r="Q61" s="27">
        <f t="shared" si="24"/>
        <v>3929.4666666666672</v>
      </c>
      <c r="R61" s="27">
        <f t="shared" si="24"/>
        <v>4125.333333333333</v>
      </c>
      <c r="S61" s="27">
        <f t="shared" si="24"/>
        <v>4331.5999999999995</v>
      </c>
      <c r="T61" s="27">
        <f t="shared" si="24"/>
        <v>4548.2666666666664</v>
      </c>
      <c r="U61" s="23"/>
      <c r="W61" s="34">
        <f t="shared" si="23"/>
        <v>44907.200000000004</v>
      </c>
      <c r="X61" s="27">
        <f t="shared" si="23"/>
        <v>47153.600000000006</v>
      </c>
      <c r="Y61" s="27">
        <f t="shared" si="23"/>
        <v>49504</v>
      </c>
      <c r="Z61" s="27">
        <f t="shared" si="23"/>
        <v>51979.199999999997</v>
      </c>
      <c r="AA61" s="37">
        <f t="shared" si="23"/>
        <v>54579.199999999997</v>
      </c>
      <c r="AB61" s="23"/>
    </row>
    <row r="62" spans="1:28" x14ac:dyDescent="0.25">
      <c r="A62" s="114" t="s">
        <v>89</v>
      </c>
      <c r="B62" s="39">
        <v>15.66</v>
      </c>
      <c r="C62" s="40">
        <v>16.45</v>
      </c>
      <c r="D62" s="41">
        <v>17.27</v>
      </c>
      <c r="E62" s="40">
        <v>18.14</v>
      </c>
      <c r="F62" s="41">
        <v>19.04</v>
      </c>
      <c r="G62" s="23"/>
      <c r="I62" s="34">
        <f t="shared" si="18"/>
        <v>1252.8</v>
      </c>
      <c r="J62" s="27">
        <f t="shared" si="19"/>
        <v>1316</v>
      </c>
      <c r="K62" s="27">
        <f t="shared" si="20"/>
        <v>1381.6</v>
      </c>
      <c r="L62" s="27">
        <f t="shared" si="21"/>
        <v>1451.2</v>
      </c>
      <c r="M62" s="27">
        <f t="shared" si="11"/>
        <v>1523.1999999999998</v>
      </c>
      <c r="N62" s="23"/>
      <c r="P62" s="34">
        <f t="shared" si="24"/>
        <v>2714.4</v>
      </c>
      <c r="Q62" s="27">
        <f t="shared" si="24"/>
        <v>2851.3333333333335</v>
      </c>
      <c r="R62" s="27">
        <f t="shared" si="24"/>
        <v>2993.4666666666667</v>
      </c>
      <c r="S62" s="27">
        <f t="shared" si="24"/>
        <v>3144.2666666666669</v>
      </c>
      <c r="T62" s="27">
        <f t="shared" si="24"/>
        <v>3300.2666666666664</v>
      </c>
      <c r="U62" s="23"/>
      <c r="W62" s="34">
        <f t="shared" si="23"/>
        <v>32572.799999999999</v>
      </c>
      <c r="X62" s="27">
        <f t="shared" si="23"/>
        <v>34216</v>
      </c>
      <c r="Y62" s="27">
        <f t="shared" si="23"/>
        <v>35921.599999999999</v>
      </c>
      <c r="Z62" s="27">
        <f t="shared" si="23"/>
        <v>37731.200000000004</v>
      </c>
      <c r="AA62" s="37">
        <f t="shared" si="23"/>
        <v>39603.199999999997</v>
      </c>
      <c r="AB62" s="23"/>
    </row>
    <row r="63" spans="1:28" x14ac:dyDescent="0.25">
      <c r="A63" s="114" t="s">
        <v>44</v>
      </c>
      <c r="B63" s="39">
        <v>19.25</v>
      </c>
      <c r="C63" s="40">
        <v>20.21</v>
      </c>
      <c r="D63" s="41">
        <v>21.22</v>
      </c>
      <c r="E63" s="40">
        <v>22.29</v>
      </c>
      <c r="F63" s="41">
        <v>23.4</v>
      </c>
      <c r="G63" s="23"/>
      <c r="I63" s="34">
        <f t="shared" ref="I63:I70" si="25">B63*80</f>
        <v>1540</v>
      </c>
      <c r="J63" s="27">
        <f t="shared" ref="J63:J70" si="26">C63*80</f>
        <v>1616.8000000000002</v>
      </c>
      <c r="K63" s="27">
        <f t="shared" ref="K63:K70" si="27">D63*80</f>
        <v>1697.6</v>
      </c>
      <c r="L63" s="27">
        <f t="shared" ref="L63:L70" si="28">E63*80</f>
        <v>1783.1999999999998</v>
      </c>
      <c r="M63" s="27">
        <f t="shared" ref="M63:M70" si="29">F63*80</f>
        <v>1872</v>
      </c>
      <c r="N63" s="23"/>
      <c r="P63" s="34">
        <f t="shared" ref="P63:P70" si="30">(I63*26)/12</f>
        <v>3336.6666666666665</v>
      </c>
      <c r="Q63" s="27">
        <f t="shared" ref="Q63:Q70" si="31">(J63*26)/12</f>
        <v>3503.0666666666671</v>
      </c>
      <c r="R63" s="27">
        <f t="shared" ref="R63:R70" si="32">(K63*26)/12</f>
        <v>3678.1333333333332</v>
      </c>
      <c r="S63" s="27">
        <f t="shared" ref="S63:S70" si="33">(L63*26)/12</f>
        <v>3863.6</v>
      </c>
      <c r="T63" s="27">
        <f t="shared" ref="T63:T70" si="34">(M63*26)/12</f>
        <v>4056</v>
      </c>
      <c r="U63" s="23"/>
      <c r="W63" s="34">
        <f t="shared" si="23"/>
        <v>40040</v>
      </c>
      <c r="X63" s="27">
        <f t="shared" si="23"/>
        <v>42036.800000000003</v>
      </c>
      <c r="Y63" s="27">
        <f t="shared" si="23"/>
        <v>44137.599999999999</v>
      </c>
      <c r="Z63" s="27">
        <f t="shared" si="23"/>
        <v>46363.199999999997</v>
      </c>
      <c r="AA63" s="37">
        <f t="shared" si="23"/>
        <v>48672</v>
      </c>
      <c r="AB63" s="23"/>
    </row>
    <row r="64" spans="1:28" x14ac:dyDescent="0.25">
      <c r="A64" s="114" t="s">
        <v>53</v>
      </c>
      <c r="B64" s="39">
        <v>23.72</v>
      </c>
      <c r="C64" s="40">
        <v>24.9</v>
      </c>
      <c r="D64" s="41">
        <v>26.15</v>
      </c>
      <c r="E64" s="40">
        <v>27.45</v>
      </c>
      <c r="F64" s="41">
        <v>28.83</v>
      </c>
      <c r="G64" s="23"/>
      <c r="I64" s="34">
        <f t="shared" si="25"/>
        <v>1897.6</v>
      </c>
      <c r="J64" s="27">
        <f t="shared" si="26"/>
        <v>1992</v>
      </c>
      <c r="K64" s="27">
        <f t="shared" si="27"/>
        <v>2092</v>
      </c>
      <c r="L64" s="27">
        <f t="shared" si="28"/>
        <v>2196</v>
      </c>
      <c r="M64" s="27">
        <f t="shared" si="29"/>
        <v>2306.3999999999996</v>
      </c>
      <c r="N64" s="23"/>
      <c r="P64" s="34">
        <f t="shared" si="30"/>
        <v>4111.4666666666662</v>
      </c>
      <c r="Q64" s="27">
        <f t="shared" si="31"/>
        <v>4316</v>
      </c>
      <c r="R64" s="27">
        <f t="shared" si="32"/>
        <v>4532.666666666667</v>
      </c>
      <c r="S64" s="27">
        <f t="shared" si="33"/>
        <v>4758</v>
      </c>
      <c r="T64" s="27">
        <f t="shared" si="34"/>
        <v>4997.2</v>
      </c>
      <c r="U64" s="23"/>
      <c r="W64" s="34">
        <f t="shared" si="23"/>
        <v>49337.599999999999</v>
      </c>
      <c r="X64" s="27">
        <f t="shared" si="23"/>
        <v>51792</v>
      </c>
      <c r="Y64" s="27">
        <f t="shared" si="23"/>
        <v>54392</v>
      </c>
      <c r="Z64" s="27">
        <f t="shared" si="23"/>
        <v>57096</v>
      </c>
      <c r="AA64" s="37">
        <f t="shared" si="23"/>
        <v>59966.399999999994</v>
      </c>
      <c r="AB64" s="23"/>
    </row>
    <row r="65" spans="1:28" x14ac:dyDescent="0.25">
      <c r="A65" s="114" t="s">
        <v>59</v>
      </c>
      <c r="B65" s="39">
        <v>17.71</v>
      </c>
      <c r="C65" s="40">
        <v>18.59</v>
      </c>
      <c r="D65" s="41">
        <v>19.52</v>
      </c>
      <c r="E65" s="40">
        <v>20.5</v>
      </c>
      <c r="F65" s="41">
        <v>21.52</v>
      </c>
      <c r="G65" s="23"/>
      <c r="I65" s="34">
        <f t="shared" si="25"/>
        <v>1416.8000000000002</v>
      </c>
      <c r="J65" s="27">
        <f t="shared" si="26"/>
        <v>1487.2</v>
      </c>
      <c r="K65" s="27">
        <f t="shared" si="27"/>
        <v>1561.6</v>
      </c>
      <c r="L65" s="27">
        <f t="shared" si="28"/>
        <v>1640</v>
      </c>
      <c r="M65" s="27">
        <f t="shared" si="29"/>
        <v>1721.6</v>
      </c>
      <c r="N65" s="23"/>
      <c r="P65" s="34">
        <f t="shared" si="30"/>
        <v>3069.7333333333336</v>
      </c>
      <c r="Q65" s="27">
        <f t="shared" si="31"/>
        <v>3222.2666666666669</v>
      </c>
      <c r="R65" s="27">
        <f t="shared" si="32"/>
        <v>3383.4666666666667</v>
      </c>
      <c r="S65" s="27">
        <f t="shared" si="33"/>
        <v>3553.3333333333335</v>
      </c>
      <c r="T65" s="27">
        <f t="shared" si="34"/>
        <v>3730.1333333333332</v>
      </c>
      <c r="U65" s="23"/>
      <c r="W65" s="34">
        <f t="shared" si="23"/>
        <v>36836.800000000003</v>
      </c>
      <c r="X65" s="27">
        <f t="shared" si="23"/>
        <v>38667.200000000004</v>
      </c>
      <c r="Y65" s="27">
        <f t="shared" si="23"/>
        <v>40601.599999999999</v>
      </c>
      <c r="Z65" s="27">
        <f t="shared" si="23"/>
        <v>42640</v>
      </c>
      <c r="AA65" s="37">
        <f t="shared" si="23"/>
        <v>44761.599999999999</v>
      </c>
      <c r="AB65" s="23"/>
    </row>
    <row r="66" spans="1:28" x14ac:dyDescent="0.25">
      <c r="A66" s="114" t="s">
        <v>54</v>
      </c>
      <c r="B66" s="39">
        <v>24.94</v>
      </c>
      <c r="C66" s="40">
        <v>26.19</v>
      </c>
      <c r="D66" s="41">
        <v>27.5</v>
      </c>
      <c r="E66" s="40">
        <v>28.88</v>
      </c>
      <c r="F66" s="41">
        <v>30.33</v>
      </c>
      <c r="G66" s="23"/>
      <c r="I66" s="34">
        <f t="shared" si="25"/>
        <v>1995.2</v>
      </c>
      <c r="J66" s="27">
        <f t="shared" si="26"/>
        <v>2095.2000000000003</v>
      </c>
      <c r="K66" s="27">
        <f t="shared" si="27"/>
        <v>2200</v>
      </c>
      <c r="L66" s="27">
        <f t="shared" si="28"/>
        <v>2310.4</v>
      </c>
      <c r="M66" s="27">
        <f t="shared" si="29"/>
        <v>2426.3999999999996</v>
      </c>
      <c r="N66" s="23"/>
      <c r="P66" s="34">
        <f t="shared" si="30"/>
        <v>4322.9333333333334</v>
      </c>
      <c r="Q66" s="27">
        <f t="shared" si="31"/>
        <v>4539.6000000000004</v>
      </c>
      <c r="R66" s="27">
        <f t="shared" si="32"/>
        <v>4766.666666666667</v>
      </c>
      <c r="S66" s="27">
        <f t="shared" si="33"/>
        <v>5005.8666666666668</v>
      </c>
      <c r="T66" s="27">
        <f t="shared" si="34"/>
        <v>5257.2</v>
      </c>
      <c r="U66" s="23"/>
      <c r="W66" s="34">
        <f t="shared" si="23"/>
        <v>51875.200000000004</v>
      </c>
      <c r="X66" s="27">
        <f t="shared" si="23"/>
        <v>54475.200000000004</v>
      </c>
      <c r="Y66" s="27">
        <f t="shared" si="23"/>
        <v>57200</v>
      </c>
      <c r="Z66" s="27">
        <f t="shared" si="23"/>
        <v>60070.400000000001</v>
      </c>
      <c r="AA66" s="37">
        <f t="shared" si="23"/>
        <v>63086.399999999994</v>
      </c>
      <c r="AB66" s="23"/>
    </row>
    <row r="67" spans="1:28" s="5" customFormat="1" x14ac:dyDescent="0.25">
      <c r="A67" s="120" t="s">
        <v>55</v>
      </c>
      <c r="B67" s="39">
        <v>27.97</v>
      </c>
      <c r="C67" s="40">
        <v>29.37</v>
      </c>
      <c r="D67" s="41">
        <v>30.84</v>
      </c>
      <c r="E67" s="40">
        <v>32.39</v>
      </c>
      <c r="F67" s="41">
        <v>34.01</v>
      </c>
      <c r="G67" s="23"/>
      <c r="I67" s="34">
        <f t="shared" si="25"/>
        <v>2237.6</v>
      </c>
      <c r="J67" s="27">
        <f t="shared" si="26"/>
        <v>2349.6</v>
      </c>
      <c r="K67" s="27">
        <f t="shared" si="27"/>
        <v>2467.1999999999998</v>
      </c>
      <c r="L67" s="27">
        <f t="shared" si="28"/>
        <v>2591.1999999999998</v>
      </c>
      <c r="M67" s="27">
        <f t="shared" si="29"/>
        <v>2720.7999999999997</v>
      </c>
      <c r="N67" s="23"/>
      <c r="O67" s="2"/>
      <c r="P67" s="34">
        <f t="shared" si="30"/>
        <v>4848.1333333333332</v>
      </c>
      <c r="Q67" s="27">
        <f t="shared" si="31"/>
        <v>5090.8</v>
      </c>
      <c r="R67" s="27">
        <f t="shared" si="32"/>
        <v>5345.5999999999995</v>
      </c>
      <c r="S67" s="27">
        <f t="shared" si="33"/>
        <v>5614.2666666666664</v>
      </c>
      <c r="T67" s="27">
        <f t="shared" si="34"/>
        <v>5895.0666666666657</v>
      </c>
      <c r="U67" s="23"/>
      <c r="W67" s="34">
        <f t="shared" si="23"/>
        <v>58177.599999999999</v>
      </c>
      <c r="X67" s="27">
        <f t="shared" si="23"/>
        <v>61089.599999999999</v>
      </c>
      <c r="Y67" s="27">
        <f t="shared" si="23"/>
        <v>64147.199999999997</v>
      </c>
      <c r="Z67" s="27">
        <f t="shared" si="23"/>
        <v>67371.199999999997</v>
      </c>
      <c r="AA67" s="37">
        <f t="shared" si="23"/>
        <v>70740.799999999988</v>
      </c>
      <c r="AB67" s="23"/>
    </row>
    <row r="68" spans="1:28" s="5" customFormat="1" x14ac:dyDescent="0.25">
      <c r="A68" s="120" t="s">
        <v>90</v>
      </c>
      <c r="B68" s="39">
        <v>18.77</v>
      </c>
      <c r="C68" s="40">
        <v>19.71</v>
      </c>
      <c r="D68" s="41">
        <v>20.7</v>
      </c>
      <c r="E68" s="40">
        <v>21.73</v>
      </c>
      <c r="F68" s="41">
        <v>22.82</v>
      </c>
      <c r="G68" s="23"/>
      <c r="I68" s="34">
        <f t="shared" si="25"/>
        <v>1501.6</v>
      </c>
      <c r="J68" s="27">
        <f t="shared" si="26"/>
        <v>1576.8000000000002</v>
      </c>
      <c r="K68" s="27">
        <f t="shared" si="27"/>
        <v>1656</v>
      </c>
      <c r="L68" s="27">
        <f t="shared" si="28"/>
        <v>1738.4</v>
      </c>
      <c r="M68" s="27">
        <f t="shared" si="29"/>
        <v>1825.6</v>
      </c>
      <c r="N68" s="23"/>
      <c r="O68" s="2"/>
      <c r="P68" s="34">
        <f t="shared" si="30"/>
        <v>3253.4666666666667</v>
      </c>
      <c r="Q68" s="27">
        <f t="shared" si="31"/>
        <v>3416.4</v>
      </c>
      <c r="R68" s="27">
        <f t="shared" si="32"/>
        <v>3588</v>
      </c>
      <c r="S68" s="27">
        <f t="shared" si="33"/>
        <v>3766.5333333333333</v>
      </c>
      <c r="T68" s="27">
        <f t="shared" si="34"/>
        <v>3955.4666666666667</v>
      </c>
      <c r="U68" s="23"/>
      <c r="W68" s="34">
        <f t="shared" si="23"/>
        <v>39041.599999999999</v>
      </c>
      <c r="X68" s="27">
        <f t="shared" si="23"/>
        <v>40996.800000000003</v>
      </c>
      <c r="Y68" s="27">
        <f t="shared" si="23"/>
        <v>43056</v>
      </c>
      <c r="Z68" s="27">
        <f t="shared" si="23"/>
        <v>45198.400000000001</v>
      </c>
      <c r="AA68" s="37">
        <f t="shared" si="23"/>
        <v>47465.599999999999</v>
      </c>
      <c r="AB68" s="23"/>
    </row>
    <row r="69" spans="1:28" s="5" customFormat="1" x14ac:dyDescent="0.25">
      <c r="A69" s="120" t="s">
        <v>80</v>
      </c>
      <c r="B69" s="39">
        <v>16.57</v>
      </c>
      <c r="C69" s="40">
        <v>17.399999999999999</v>
      </c>
      <c r="D69" s="41">
        <v>18.27</v>
      </c>
      <c r="E69" s="40">
        <v>19.18</v>
      </c>
      <c r="F69" s="41">
        <v>20.14</v>
      </c>
      <c r="G69" s="23"/>
      <c r="I69" s="34">
        <f t="shared" si="25"/>
        <v>1325.6</v>
      </c>
      <c r="J69" s="27">
        <f t="shared" si="26"/>
        <v>1392</v>
      </c>
      <c r="K69" s="27">
        <f t="shared" si="27"/>
        <v>1461.6</v>
      </c>
      <c r="L69" s="27">
        <f t="shared" si="28"/>
        <v>1534.4</v>
      </c>
      <c r="M69" s="27">
        <f t="shared" si="29"/>
        <v>1611.2</v>
      </c>
      <c r="N69" s="23"/>
      <c r="O69" s="2"/>
      <c r="P69" s="34">
        <f t="shared" si="30"/>
        <v>2872.1333333333332</v>
      </c>
      <c r="Q69" s="27">
        <f t="shared" si="31"/>
        <v>3016</v>
      </c>
      <c r="R69" s="27">
        <f t="shared" si="32"/>
        <v>3166.7999999999997</v>
      </c>
      <c r="S69" s="27">
        <f t="shared" si="33"/>
        <v>3324.5333333333333</v>
      </c>
      <c r="T69" s="27">
        <f t="shared" si="34"/>
        <v>3490.9333333333338</v>
      </c>
      <c r="U69" s="23"/>
      <c r="W69" s="34">
        <f t="shared" si="23"/>
        <v>34465.599999999999</v>
      </c>
      <c r="X69" s="27">
        <f t="shared" si="23"/>
        <v>36192</v>
      </c>
      <c r="Y69" s="27">
        <f t="shared" si="23"/>
        <v>38001.599999999999</v>
      </c>
      <c r="Z69" s="27">
        <f t="shared" si="23"/>
        <v>39894.400000000001</v>
      </c>
      <c r="AA69" s="37">
        <f t="shared" si="23"/>
        <v>41891.200000000004</v>
      </c>
      <c r="AB69" s="23"/>
    </row>
    <row r="70" spans="1:28" s="5" customFormat="1" x14ac:dyDescent="0.25">
      <c r="A70" s="120" t="s">
        <v>57</v>
      </c>
      <c r="B70" s="39">
        <v>18.77</v>
      </c>
      <c r="C70" s="40">
        <v>19.71</v>
      </c>
      <c r="D70" s="41">
        <v>20.7</v>
      </c>
      <c r="E70" s="40">
        <v>21.73</v>
      </c>
      <c r="F70" s="41">
        <v>22.82</v>
      </c>
      <c r="G70" s="23"/>
      <c r="I70" s="34">
        <f t="shared" si="25"/>
        <v>1501.6</v>
      </c>
      <c r="J70" s="27">
        <f t="shared" si="26"/>
        <v>1576.8000000000002</v>
      </c>
      <c r="K70" s="27">
        <f t="shared" si="27"/>
        <v>1656</v>
      </c>
      <c r="L70" s="27">
        <f t="shared" si="28"/>
        <v>1738.4</v>
      </c>
      <c r="M70" s="27">
        <f t="shared" si="29"/>
        <v>1825.6</v>
      </c>
      <c r="N70" s="23"/>
      <c r="O70" s="2"/>
      <c r="P70" s="34">
        <f t="shared" si="30"/>
        <v>3253.4666666666667</v>
      </c>
      <c r="Q70" s="27">
        <f t="shared" si="31"/>
        <v>3416.4</v>
      </c>
      <c r="R70" s="27">
        <f t="shared" si="32"/>
        <v>3588</v>
      </c>
      <c r="S70" s="27">
        <f t="shared" si="33"/>
        <v>3766.5333333333333</v>
      </c>
      <c r="T70" s="27">
        <f t="shared" si="34"/>
        <v>3955.4666666666667</v>
      </c>
      <c r="U70" s="23"/>
      <c r="W70" s="34">
        <f t="shared" si="23"/>
        <v>39041.599999999999</v>
      </c>
      <c r="X70" s="27">
        <f t="shared" si="23"/>
        <v>40996.800000000003</v>
      </c>
      <c r="Y70" s="27">
        <f t="shared" si="23"/>
        <v>43056</v>
      </c>
      <c r="Z70" s="27">
        <f t="shared" si="23"/>
        <v>45198.400000000001</v>
      </c>
      <c r="AA70" s="37">
        <f t="shared" si="23"/>
        <v>47465.599999999999</v>
      </c>
      <c r="AB70" s="23"/>
    </row>
    <row r="71" spans="1:28" ht="14.1" customHeight="1" x14ac:dyDescent="0.25">
      <c r="A71" s="43"/>
      <c r="B71" s="44"/>
      <c r="C71" s="45"/>
      <c r="D71" s="45"/>
      <c r="E71" s="46"/>
      <c r="F71" s="45"/>
      <c r="G71" s="23"/>
      <c r="I71" s="47"/>
      <c r="J71" s="46"/>
      <c r="K71" s="48"/>
      <c r="L71" s="49"/>
      <c r="M71" s="48"/>
      <c r="N71" s="23"/>
      <c r="O71" s="27"/>
      <c r="P71" s="47"/>
      <c r="Q71" s="49"/>
      <c r="R71" s="48"/>
      <c r="S71" s="49"/>
      <c r="T71" s="48"/>
      <c r="U71" s="23"/>
      <c r="W71" s="47"/>
      <c r="X71" s="49"/>
      <c r="Y71" s="48"/>
      <c r="Z71" s="49"/>
      <c r="AA71" s="48"/>
      <c r="AB71" s="23"/>
    </row>
    <row r="72" spans="1:28" ht="14.1" customHeight="1" x14ac:dyDescent="0.25">
      <c r="A72" s="19" t="s">
        <v>188</v>
      </c>
      <c r="B72" s="131"/>
      <c r="G72" s="23"/>
      <c r="I72" s="34"/>
      <c r="K72" s="27"/>
      <c r="L72" s="35"/>
      <c r="M72" s="27"/>
      <c r="N72" s="23"/>
      <c r="O72" s="27"/>
      <c r="P72" s="34"/>
      <c r="Q72" s="35"/>
      <c r="R72" s="27"/>
      <c r="S72" s="35"/>
      <c r="T72" s="27"/>
      <c r="U72" s="23"/>
      <c r="W72" s="34"/>
      <c r="X72" s="35"/>
      <c r="Y72" s="27"/>
      <c r="Z72" s="35"/>
      <c r="AA72" s="27"/>
      <c r="AB72" s="23"/>
    </row>
    <row r="73" spans="1:28" x14ac:dyDescent="0.25">
      <c r="A73" s="28" t="s">
        <v>65</v>
      </c>
      <c r="B73" s="39">
        <v>21.19</v>
      </c>
      <c r="C73" s="40" t="s">
        <v>28</v>
      </c>
      <c r="D73" s="40" t="s">
        <v>28</v>
      </c>
      <c r="E73" s="40" t="s">
        <v>28</v>
      </c>
      <c r="F73" s="40" t="s">
        <v>28</v>
      </c>
      <c r="G73" s="23"/>
      <c r="I73" s="34">
        <f>B73*80</f>
        <v>1695.2</v>
      </c>
      <c r="J73" s="40" t="s">
        <v>28</v>
      </c>
      <c r="K73" s="40" t="s">
        <v>28</v>
      </c>
      <c r="L73" s="40" t="s">
        <v>28</v>
      </c>
      <c r="M73" s="40" t="s">
        <v>28</v>
      </c>
      <c r="N73" s="23"/>
      <c r="P73" s="34">
        <f t="shared" ref="P73:T76" si="35">(I73*26)/12</f>
        <v>3672.9333333333338</v>
      </c>
      <c r="Q73" s="40" t="s">
        <v>28</v>
      </c>
      <c r="R73" s="40" t="s">
        <v>28</v>
      </c>
      <c r="S73" s="40" t="s">
        <v>28</v>
      </c>
      <c r="T73" s="40" t="s">
        <v>28</v>
      </c>
      <c r="U73" s="23"/>
      <c r="W73" s="34">
        <f t="shared" ref="W73:AA76" si="36">I73*26</f>
        <v>44075.200000000004</v>
      </c>
      <c r="X73" s="40" t="s">
        <v>28</v>
      </c>
      <c r="Y73" s="40" t="s">
        <v>28</v>
      </c>
      <c r="Z73" s="40" t="s">
        <v>28</v>
      </c>
      <c r="AA73" s="40" t="s">
        <v>28</v>
      </c>
      <c r="AB73" s="23"/>
    </row>
    <row r="74" spans="1:28" x14ac:dyDescent="0.25">
      <c r="A74" s="28" t="s">
        <v>66</v>
      </c>
      <c r="B74" s="39">
        <v>22.31</v>
      </c>
      <c r="C74" s="40">
        <v>23.42</v>
      </c>
      <c r="D74" s="41">
        <v>24.59</v>
      </c>
      <c r="E74" s="40">
        <v>25.82</v>
      </c>
      <c r="F74" s="41">
        <v>27.11</v>
      </c>
      <c r="G74" s="23"/>
      <c r="I74" s="34">
        <f>B74*80</f>
        <v>1784.8</v>
      </c>
      <c r="J74" s="27">
        <f t="shared" ref="J74:M76" si="37">C74*80</f>
        <v>1873.6000000000001</v>
      </c>
      <c r="K74" s="27">
        <f t="shared" si="37"/>
        <v>1967.2</v>
      </c>
      <c r="L74" s="27">
        <f t="shared" si="37"/>
        <v>2065.6</v>
      </c>
      <c r="M74" s="27">
        <f t="shared" si="37"/>
        <v>2168.8000000000002</v>
      </c>
      <c r="N74" s="23"/>
      <c r="P74" s="34">
        <f t="shared" si="35"/>
        <v>3867.0666666666662</v>
      </c>
      <c r="Q74" s="27">
        <f t="shared" si="35"/>
        <v>4059.4666666666672</v>
      </c>
      <c r="R74" s="27">
        <f t="shared" si="35"/>
        <v>4262.2666666666673</v>
      </c>
      <c r="S74" s="27">
        <f t="shared" si="35"/>
        <v>4475.4666666666662</v>
      </c>
      <c r="T74" s="27">
        <f t="shared" si="35"/>
        <v>4699.0666666666666</v>
      </c>
      <c r="U74" s="23"/>
      <c r="W74" s="34">
        <f t="shared" si="36"/>
        <v>46404.799999999996</v>
      </c>
      <c r="X74" s="27">
        <f t="shared" si="36"/>
        <v>48713.600000000006</v>
      </c>
      <c r="Y74" s="27">
        <f t="shared" si="36"/>
        <v>51147.200000000004</v>
      </c>
      <c r="Z74" s="27">
        <f t="shared" si="36"/>
        <v>53705.599999999999</v>
      </c>
      <c r="AA74" s="37">
        <f t="shared" si="36"/>
        <v>56388.800000000003</v>
      </c>
      <c r="AB74" s="23"/>
    </row>
    <row r="75" spans="1:28" x14ac:dyDescent="0.25">
      <c r="A75" s="28" t="s">
        <v>67</v>
      </c>
      <c r="B75" s="39">
        <v>23.47</v>
      </c>
      <c r="C75" s="40">
        <v>24.65</v>
      </c>
      <c r="D75" s="41">
        <v>25.88</v>
      </c>
      <c r="E75" s="40">
        <v>27.17</v>
      </c>
      <c r="F75" s="41">
        <v>28.53</v>
      </c>
      <c r="G75" s="23"/>
      <c r="I75" s="34">
        <f>B75*80</f>
        <v>1877.6</v>
      </c>
      <c r="J75" s="27">
        <f t="shared" si="37"/>
        <v>1972</v>
      </c>
      <c r="K75" s="27">
        <f t="shared" si="37"/>
        <v>2070.4</v>
      </c>
      <c r="L75" s="27">
        <f t="shared" si="37"/>
        <v>2173.6000000000004</v>
      </c>
      <c r="M75" s="27">
        <f t="shared" si="37"/>
        <v>2282.4</v>
      </c>
      <c r="N75" s="23"/>
      <c r="P75" s="34">
        <f t="shared" si="35"/>
        <v>4068.1333333333332</v>
      </c>
      <c r="Q75" s="27">
        <f t="shared" si="35"/>
        <v>4272.666666666667</v>
      </c>
      <c r="R75" s="27">
        <f t="shared" si="35"/>
        <v>4485.8666666666668</v>
      </c>
      <c r="S75" s="27">
        <f t="shared" si="35"/>
        <v>4709.4666666666672</v>
      </c>
      <c r="T75" s="27">
        <f t="shared" si="35"/>
        <v>4945.2</v>
      </c>
      <c r="U75" s="23"/>
      <c r="W75" s="34">
        <f t="shared" si="36"/>
        <v>48817.599999999999</v>
      </c>
      <c r="X75" s="27">
        <f t="shared" si="36"/>
        <v>51272</v>
      </c>
      <c r="Y75" s="27">
        <f t="shared" si="36"/>
        <v>53830.400000000001</v>
      </c>
      <c r="Z75" s="27">
        <f t="shared" si="36"/>
        <v>56513.600000000006</v>
      </c>
      <c r="AA75" s="37">
        <f t="shared" si="36"/>
        <v>59342.400000000001</v>
      </c>
      <c r="AB75" s="23"/>
    </row>
    <row r="76" spans="1:28" x14ac:dyDescent="0.25">
      <c r="A76" s="28" t="s">
        <v>68</v>
      </c>
      <c r="B76" s="39">
        <v>28.41</v>
      </c>
      <c r="C76" s="40">
        <v>29.32</v>
      </c>
      <c r="D76" s="41">
        <v>31.33</v>
      </c>
      <c r="E76" s="40">
        <v>32.89</v>
      </c>
      <c r="F76" s="41">
        <v>34.520000000000003</v>
      </c>
      <c r="G76" s="23"/>
      <c r="I76" s="34">
        <f>B76*80</f>
        <v>2272.8000000000002</v>
      </c>
      <c r="J76" s="27">
        <f t="shared" si="37"/>
        <v>2345.6</v>
      </c>
      <c r="K76" s="27">
        <f t="shared" si="37"/>
        <v>2506.3999999999996</v>
      </c>
      <c r="L76" s="27">
        <f t="shared" si="37"/>
        <v>2631.2</v>
      </c>
      <c r="M76" s="27">
        <f t="shared" si="37"/>
        <v>2761.6000000000004</v>
      </c>
      <c r="N76" s="23"/>
      <c r="P76" s="34">
        <f t="shared" si="35"/>
        <v>4924.4000000000005</v>
      </c>
      <c r="Q76" s="27">
        <f t="shared" si="35"/>
        <v>5082.1333333333332</v>
      </c>
      <c r="R76" s="27">
        <f t="shared" si="35"/>
        <v>5430.5333333333328</v>
      </c>
      <c r="S76" s="27">
        <f t="shared" si="35"/>
        <v>5700.9333333333334</v>
      </c>
      <c r="T76" s="27">
        <f t="shared" si="35"/>
        <v>5983.4666666666672</v>
      </c>
      <c r="U76" s="23"/>
      <c r="W76" s="34">
        <f t="shared" si="36"/>
        <v>59092.800000000003</v>
      </c>
      <c r="X76" s="27">
        <f t="shared" si="36"/>
        <v>60985.599999999999</v>
      </c>
      <c r="Y76" s="27">
        <f t="shared" si="36"/>
        <v>65166.399999999994</v>
      </c>
      <c r="Z76" s="27">
        <f t="shared" si="36"/>
        <v>68411.199999999997</v>
      </c>
      <c r="AA76" s="37">
        <f t="shared" si="36"/>
        <v>71801.600000000006</v>
      </c>
      <c r="AB76" s="23"/>
    </row>
    <row r="77" spans="1:28" ht="14.1" customHeight="1" x14ac:dyDescent="0.25">
      <c r="A77" s="43"/>
      <c r="B77" s="44"/>
      <c r="C77" s="45"/>
      <c r="D77" s="45"/>
      <c r="E77" s="46"/>
      <c r="F77" s="45"/>
      <c r="G77" s="23"/>
      <c r="I77" s="47"/>
      <c r="J77" s="46"/>
      <c r="K77" s="48"/>
      <c r="L77" s="49"/>
      <c r="M77" s="48"/>
      <c r="N77" s="23"/>
      <c r="O77" s="27"/>
      <c r="P77" s="47"/>
      <c r="Q77" s="49"/>
      <c r="R77" s="48"/>
      <c r="S77" s="49"/>
      <c r="T77" s="48"/>
      <c r="U77" s="23"/>
      <c r="W77" s="47"/>
      <c r="X77" s="49"/>
      <c r="Y77" s="48"/>
      <c r="Z77" s="49"/>
      <c r="AA77" s="48"/>
      <c r="AB77" s="23"/>
    </row>
    <row r="78" spans="1:28" ht="14.1" customHeight="1" x14ac:dyDescent="0.25">
      <c r="A78" s="19" t="s">
        <v>189</v>
      </c>
      <c r="B78" s="131"/>
      <c r="G78" s="23"/>
      <c r="I78" s="34"/>
      <c r="K78" s="27"/>
      <c r="L78" s="35"/>
      <c r="M78" s="27"/>
      <c r="N78" s="23"/>
      <c r="O78" s="27"/>
      <c r="P78" s="34"/>
      <c r="Q78" s="35"/>
      <c r="R78" s="27"/>
      <c r="S78" s="35"/>
      <c r="T78" s="27"/>
      <c r="U78" s="23"/>
      <c r="W78" s="34"/>
      <c r="X78" s="35"/>
      <c r="Y78" s="27"/>
      <c r="Z78" s="35"/>
      <c r="AA78" s="27"/>
      <c r="AB78" s="23"/>
    </row>
    <row r="79" spans="1:28" x14ac:dyDescent="0.25">
      <c r="A79" s="28" t="s">
        <v>65</v>
      </c>
      <c r="B79" s="39">
        <v>21.4</v>
      </c>
      <c r="C79" s="40" t="s">
        <v>28</v>
      </c>
      <c r="D79" s="40" t="s">
        <v>28</v>
      </c>
      <c r="E79" s="40" t="s">
        <v>28</v>
      </c>
      <c r="F79" s="40" t="s">
        <v>28</v>
      </c>
      <c r="G79" s="23"/>
      <c r="I79" s="34">
        <f>B79*80</f>
        <v>1712</v>
      </c>
      <c r="J79" s="40" t="s">
        <v>28</v>
      </c>
      <c r="K79" s="40" t="s">
        <v>28</v>
      </c>
      <c r="L79" s="40" t="s">
        <v>28</v>
      </c>
      <c r="M79" s="40" t="s">
        <v>28</v>
      </c>
      <c r="N79" s="23"/>
      <c r="P79" s="34">
        <f t="shared" ref="P79:P82" si="38">(I79*26)/12</f>
        <v>3709.3333333333335</v>
      </c>
      <c r="Q79" s="40" t="s">
        <v>28</v>
      </c>
      <c r="R79" s="40" t="s">
        <v>28</v>
      </c>
      <c r="S79" s="40" t="s">
        <v>28</v>
      </c>
      <c r="T79" s="40" t="s">
        <v>28</v>
      </c>
      <c r="U79" s="23"/>
      <c r="W79" s="34">
        <f t="shared" ref="W79:AA82" si="39">I79*26</f>
        <v>44512</v>
      </c>
      <c r="X79" s="40" t="s">
        <v>28</v>
      </c>
      <c r="Y79" s="40" t="s">
        <v>28</v>
      </c>
      <c r="Z79" s="40" t="s">
        <v>28</v>
      </c>
      <c r="AA79" s="40" t="s">
        <v>28</v>
      </c>
      <c r="AB79" s="23"/>
    </row>
    <row r="80" spans="1:28" x14ac:dyDescent="0.25">
      <c r="A80" s="28" t="s">
        <v>66</v>
      </c>
      <c r="B80" s="39">
        <v>22.53</v>
      </c>
      <c r="C80" s="40">
        <v>23.66</v>
      </c>
      <c r="D80" s="41">
        <v>24.84</v>
      </c>
      <c r="E80" s="40">
        <v>26.08</v>
      </c>
      <c r="F80" s="41">
        <v>27.38</v>
      </c>
      <c r="G80" s="23"/>
      <c r="I80" s="34">
        <f>B80*80</f>
        <v>1802.4</v>
      </c>
      <c r="J80" s="27">
        <f t="shared" ref="J80:M82" si="40">C80*80</f>
        <v>1892.8</v>
      </c>
      <c r="K80" s="27">
        <f t="shared" si="40"/>
        <v>1987.2</v>
      </c>
      <c r="L80" s="27">
        <f t="shared" si="40"/>
        <v>2086.3999999999996</v>
      </c>
      <c r="M80" s="27">
        <f t="shared" si="40"/>
        <v>2190.4</v>
      </c>
      <c r="N80" s="23"/>
      <c r="P80" s="34">
        <f t="shared" si="38"/>
        <v>3905.2000000000003</v>
      </c>
      <c r="Q80" s="27">
        <f t="shared" ref="Q80:Q82" si="41">(J80*26)/12</f>
        <v>4101.0666666666666</v>
      </c>
      <c r="R80" s="27">
        <f t="shared" ref="R80:R82" si="42">(K80*26)/12</f>
        <v>4305.6000000000004</v>
      </c>
      <c r="S80" s="27">
        <f t="shared" ref="S80:S82" si="43">(L80*26)/12</f>
        <v>4520.5333333333328</v>
      </c>
      <c r="T80" s="27">
        <f t="shared" ref="T80:T82" si="44">(M80*26)/12</f>
        <v>4745.8666666666668</v>
      </c>
      <c r="U80" s="23"/>
      <c r="W80" s="34">
        <f t="shared" si="39"/>
        <v>46862.400000000001</v>
      </c>
      <c r="X80" s="27">
        <f t="shared" si="39"/>
        <v>49212.799999999996</v>
      </c>
      <c r="Y80" s="27">
        <f t="shared" si="39"/>
        <v>51667.200000000004</v>
      </c>
      <c r="Z80" s="27">
        <f t="shared" si="39"/>
        <v>54246.399999999994</v>
      </c>
      <c r="AA80" s="37">
        <f t="shared" si="39"/>
        <v>56950.400000000001</v>
      </c>
      <c r="AB80" s="23"/>
    </row>
    <row r="81" spans="1:28" x14ac:dyDescent="0.25">
      <c r="A81" s="28" t="s">
        <v>67</v>
      </c>
      <c r="B81" s="39">
        <v>23.7</v>
      </c>
      <c r="C81" s="40">
        <v>24.89</v>
      </c>
      <c r="D81" s="41">
        <v>26.13</v>
      </c>
      <c r="E81" s="40">
        <v>27.44</v>
      </c>
      <c r="F81" s="41">
        <v>28.81</v>
      </c>
      <c r="G81" s="23"/>
      <c r="I81" s="34">
        <f>B81*80</f>
        <v>1896</v>
      </c>
      <c r="J81" s="27">
        <f t="shared" si="40"/>
        <v>1991.2</v>
      </c>
      <c r="K81" s="27">
        <f t="shared" si="40"/>
        <v>2090.4</v>
      </c>
      <c r="L81" s="27">
        <f t="shared" si="40"/>
        <v>2195.2000000000003</v>
      </c>
      <c r="M81" s="27">
        <f t="shared" si="40"/>
        <v>2304.7999999999997</v>
      </c>
      <c r="N81" s="23"/>
      <c r="P81" s="34">
        <f t="shared" si="38"/>
        <v>4108</v>
      </c>
      <c r="Q81" s="27">
        <f t="shared" si="41"/>
        <v>4314.2666666666673</v>
      </c>
      <c r="R81" s="27">
        <f t="shared" si="42"/>
        <v>4529.2</v>
      </c>
      <c r="S81" s="27">
        <f t="shared" si="43"/>
        <v>4756.2666666666673</v>
      </c>
      <c r="T81" s="27">
        <f t="shared" si="44"/>
        <v>4993.7333333333327</v>
      </c>
      <c r="U81" s="23"/>
      <c r="W81" s="34">
        <f t="shared" si="39"/>
        <v>49296</v>
      </c>
      <c r="X81" s="27">
        <f t="shared" si="39"/>
        <v>51771.200000000004</v>
      </c>
      <c r="Y81" s="27">
        <f t="shared" si="39"/>
        <v>54350.400000000001</v>
      </c>
      <c r="Z81" s="27">
        <f t="shared" si="39"/>
        <v>57075.200000000004</v>
      </c>
      <c r="AA81" s="37">
        <f t="shared" si="39"/>
        <v>59924.799999999996</v>
      </c>
      <c r="AB81" s="23"/>
    </row>
    <row r="82" spans="1:28" x14ac:dyDescent="0.25">
      <c r="A82" s="28" t="s">
        <v>68</v>
      </c>
      <c r="B82" s="39">
        <v>28.69</v>
      </c>
      <c r="C82" s="40">
        <v>30.12</v>
      </c>
      <c r="D82" s="41">
        <v>31.63</v>
      </c>
      <c r="E82" s="40">
        <v>33.21</v>
      </c>
      <c r="F82" s="41">
        <v>34.869999999999997</v>
      </c>
      <c r="G82" s="23"/>
      <c r="I82" s="34">
        <f>B82*80</f>
        <v>2295.2000000000003</v>
      </c>
      <c r="J82" s="27">
        <f t="shared" si="40"/>
        <v>2409.6</v>
      </c>
      <c r="K82" s="27">
        <f t="shared" si="40"/>
        <v>2530.4</v>
      </c>
      <c r="L82" s="27">
        <f t="shared" si="40"/>
        <v>2656.8</v>
      </c>
      <c r="M82" s="27">
        <f t="shared" si="40"/>
        <v>2789.6</v>
      </c>
      <c r="N82" s="23"/>
      <c r="P82" s="34">
        <f t="shared" si="38"/>
        <v>4972.9333333333334</v>
      </c>
      <c r="Q82" s="27">
        <f t="shared" si="41"/>
        <v>5220.8</v>
      </c>
      <c r="R82" s="27">
        <f t="shared" si="42"/>
        <v>5482.5333333333338</v>
      </c>
      <c r="S82" s="27">
        <f t="shared" si="43"/>
        <v>5756.4000000000005</v>
      </c>
      <c r="T82" s="27">
        <f t="shared" si="44"/>
        <v>6044.1333333333323</v>
      </c>
      <c r="U82" s="23"/>
      <c r="W82" s="34">
        <f t="shared" si="39"/>
        <v>59675.200000000004</v>
      </c>
      <c r="X82" s="27">
        <f t="shared" si="39"/>
        <v>62649.599999999999</v>
      </c>
      <c r="Y82" s="27">
        <f t="shared" si="39"/>
        <v>65790.400000000009</v>
      </c>
      <c r="Z82" s="27">
        <f t="shared" si="39"/>
        <v>69076.800000000003</v>
      </c>
      <c r="AA82" s="37">
        <f t="shared" si="39"/>
        <v>72529.599999999991</v>
      </c>
      <c r="AB82" s="23"/>
    </row>
    <row r="83" spans="1:28" ht="14.1" customHeight="1" x14ac:dyDescent="0.25">
      <c r="A83" s="43"/>
      <c r="B83" s="44"/>
      <c r="C83" s="45"/>
      <c r="D83" s="45"/>
      <c r="E83" s="46"/>
      <c r="F83" s="45"/>
      <c r="G83" s="23"/>
      <c r="I83" s="47"/>
      <c r="J83" s="46"/>
      <c r="K83" s="48"/>
      <c r="L83" s="49"/>
      <c r="M83" s="48"/>
      <c r="N83" s="23"/>
      <c r="O83" s="27"/>
      <c r="P83" s="47"/>
      <c r="Q83" s="49"/>
      <c r="R83" s="48"/>
      <c r="S83" s="49"/>
      <c r="T83" s="48"/>
      <c r="U83" s="23"/>
      <c r="W83" s="47"/>
      <c r="X83" s="49"/>
      <c r="Y83" s="48"/>
      <c r="Z83" s="49"/>
      <c r="AA83" s="48"/>
      <c r="AB83" s="23"/>
    </row>
    <row r="84" spans="1:28" ht="14.1" customHeight="1" x14ac:dyDescent="0.25">
      <c r="A84" s="19" t="s">
        <v>186</v>
      </c>
      <c r="B84" s="131"/>
      <c r="G84" s="23"/>
      <c r="I84" s="34"/>
      <c r="K84" s="27"/>
      <c r="L84" s="35"/>
      <c r="M84" s="27"/>
      <c r="N84" s="23"/>
      <c r="O84" s="27"/>
      <c r="P84" s="34"/>
      <c r="Q84" s="35"/>
      <c r="R84" s="27"/>
      <c r="S84" s="35"/>
      <c r="T84" s="27"/>
      <c r="U84" s="23"/>
      <c r="W84" s="34"/>
      <c r="X84" s="35"/>
      <c r="Y84" s="27"/>
      <c r="Z84" s="35"/>
      <c r="AA84" s="27"/>
      <c r="AB84" s="23"/>
    </row>
    <row r="85" spans="1:28" x14ac:dyDescent="0.25">
      <c r="A85" s="28" t="s">
        <v>162</v>
      </c>
      <c r="B85" s="39">
        <v>21.23</v>
      </c>
      <c r="C85" s="40">
        <v>22.29</v>
      </c>
      <c r="D85" s="40">
        <v>23.4</v>
      </c>
      <c r="E85" s="40">
        <v>24.58</v>
      </c>
      <c r="F85" s="40">
        <v>25.8</v>
      </c>
      <c r="G85" s="23"/>
      <c r="I85" s="34">
        <f>(B85*2912)/26</f>
        <v>2377.7600000000002</v>
      </c>
      <c r="J85" s="27">
        <f>(C85*2912)/26</f>
        <v>2496.48</v>
      </c>
      <c r="K85" s="27">
        <f>(D85*2912)/26</f>
        <v>2620.8000000000002</v>
      </c>
      <c r="L85" s="27">
        <f>(E85*2912)/26</f>
        <v>2752.9599999999996</v>
      </c>
      <c r="M85" s="27">
        <f>(F85*2912)/26</f>
        <v>2889.6000000000004</v>
      </c>
      <c r="N85" s="23"/>
      <c r="P85" s="34">
        <f t="shared" ref="P85:T89" si="45">(I85*26)/12</f>
        <v>5151.8133333333344</v>
      </c>
      <c r="Q85" s="40">
        <f t="shared" si="45"/>
        <v>5409.04</v>
      </c>
      <c r="R85" s="40">
        <f t="shared" si="45"/>
        <v>5678.4000000000005</v>
      </c>
      <c r="S85" s="40">
        <f t="shared" si="45"/>
        <v>5964.746666666666</v>
      </c>
      <c r="T85" s="40">
        <f t="shared" si="45"/>
        <v>6260.8</v>
      </c>
      <c r="U85" s="23"/>
      <c r="W85" s="34">
        <f t="shared" ref="W85:AA89" si="46">I85*26</f>
        <v>61821.760000000009</v>
      </c>
      <c r="X85" s="27">
        <f t="shared" si="46"/>
        <v>64908.480000000003</v>
      </c>
      <c r="Y85" s="27">
        <f t="shared" si="46"/>
        <v>68140.800000000003</v>
      </c>
      <c r="Z85" s="27">
        <f t="shared" si="46"/>
        <v>71576.959999999992</v>
      </c>
      <c r="AA85" s="37">
        <f t="shared" si="46"/>
        <v>75129.600000000006</v>
      </c>
      <c r="AB85" s="23"/>
    </row>
    <row r="86" spans="1:28" x14ac:dyDescent="0.25">
      <c r="A86" s="28" t="s">
        <v>163</v>
      </c>
      <c r="B86" s="39">
        <v>21.23</v>
      </c>
      <c r="C86" s="40">
        <v>22.29</v>
      </c>
      <c r="D86" s="40">
        <v>23.4</v>
      </c>
      <c r="E86" s="40">
        <v>24.58</v>
      </c>
      <c r="F86" s="40">
        <v>25.8</v>
      </c>
      <c r="G86" s="23"/>
      <c r="I86" s="34">
        <f t="shared" ref="I86:I88" si="47">(B86*2912)/26</f>
        <v>2377.7600000000002</v>
      </c>
      <c r="J86" s="27">
        <f t="shared" ref="J86:J88" si="48">(C86*2912)/26</f>
        <v>2496.48</v>
      </c>
      <c r="K86" s="27">
        <f t="shared" ref="K86:K88" si="49">(D86*2912)/26</f>
        <v>2620.8000000000002</v>
      </c>
      <c r="L86" s="27">
        <f t="shared" ref="L86:L88" si="50">(E86*2912)/26</f>
        <v>2752.9599999999996</v>
      </c>
      <c r="M86" s="27">
        <f t="shared" ref="M86:M88" si="51">(F86*2912)/26</f>
        <v>2889.6000000000004</v>
      </c>
      <c r="N86" s="23"/>
      <c r="P86" s="34">
        <f t="shared" si="45"/>
        <v>5151.8133333333344</v>
      </c>
      <c r="Q86" s="40">
        <f t="shared" si="45"/>
        <v>5409.04</v>
      </c>
      <c r="R86" s="40">
        <f t="shared" si="45"/>
        <v>5678.4000000000005</v>
      </c>
      <c r="S86" s="40">
        <f t="shared" si="45"/>
        <v>5964.746666666666</v>
      </c>
      <c r="T86" s="40">
        <f t="shared" si="45"/>
        <v>6260.8</v>
      </c>
      <c r="U86" s="23"/>
      <c r="W86" s="34">
        <f t="shared" si="46"/>
        <v>61821.760000000009</v>
      </c>
      <c r="X86" s="27">
        <f t="shared" si="46"/>
        <v>64908.480000000003</v>
      </c>
      <c r="Y86" s="27">
        <f t="shared" si="46"/>
        <v>68140.800000000003</v>
      </c>
      <c r="Z86" s="27">
        <f t="shared" si="46"/>
        <v>71576.959999999992</v>
      </c>
      <c r="AA86" s="37">
        <f t="shared" si="46"/>
        <v>75129.600000000006</v>
      </c>
      <c r="AB86" s="23"/>
    </row>
    <row r="87" spans="1:28" x14ac:dyDescent="0.25">
      <c r="A87" s="28" t="s">
        <v>164</v>
      </c>
      <c r="B87" s="39">
        <v>17.440000000000001</v>
      </c>
      <c r="C87" s="40">
        <v>18.309999999999999</v>
      </c>
      <c r="D87" s="40">
        <v>19.23</v>
      </c>
      <c r="E87" s="40">
        <v>20.190000000000001</v>
      </c>
      <c r="F87" s="40">
        <v>21.2</v>
      </c>
      <c r="G87" s="23"/>
      <c r="I87" s="34">
        <f t="shared" si="47"/>
        <v>1953.2800000000002</v>
      </c>
      <c r="J87" s="27">
        <f t="shared" si="48"/>
        <v>2050.7199999999998</v>
      </c>
      <c r="K87" s="27">
        <f t="shared" si="49"/>
        <v>2153.7600000000002</v>
      </c>
      <c r="L87" s="27">
        <f t="shared" si="50"/>
        <v>2261.2800000000002</v>
      </c>
      <c r="M87" s="27">
        <f t="shared" si="51"/>
        <v>2374.4</v>
      </c>
      <c r="N87" s="23"/>
      <c r="P87" s="34">
        <f t="shared" si="45"/>
        <v>4232.1066666666675</v>
      </c>
      <c r="Q87" s="40">
        <f t="shared" si="45"/>
        <v>4443.2266666666665</v>
      </c>
      <c r="R87" s="40">
        <f t="shared" si="45"/>
        <v>4666.4800000000005</v>
      </c>
      <c r="S87" s="40">
        <f t="shared" si="45"/>
        <v>4899.4400000000005</v>
      </c>
      <c r="T87" s="40">
        <f t="shared" si="45"/>
        <v>5144.5333333333338</v>
      </c>
      <c r="U87" s="23"/>
      <c r="W87" s="34">
        <f t="shared" si="46"/>
        <v>50785.280000000006</v>
      </c>
      <c r="X87" s="27">
        <f t="shared" si="46"/>
        <v>53318.719999999994</v>
      </c>
      <c r="Y87" s="27">
        <f t="shared" si="46"/>
        <v>55997.760000000009</v>
      </c>
      <c r="Z87" s="27">
        <f t="shared" si="46"/>
        <v>58793.280000000006</v>
      </c>
      <c r="AA87" s="37">
        <f t="shared" si="46"/>
        <v>61734.400000000001</v>
      </c>
      <c r="AB87" s="23"/>
    </row>
    <row r="88" spans="1:28" x14ac:dyDescent="0.25">
      <c r="A88" s="28" t="s">
        <v>165</v>
      </c>
      <c r="B88" s="39">
        <v>14.84</v>
      </c>
      <c r="C88" s="40">
        <v>15.58</v>
      </c>
      <c r="D88" s="40">
        <v>16.36</v>
      </c>
      <c r="E88" s="40">
        <v>17.18</v>
      </c>
      <c r="F88" s="40">
        <v>18.04</v>
      </c>
      <c r="G88" s="23"/>
      <c r="I88" s="34">
        <f t="shared" si="47"/>
        <v>1662.0800000000002</v>
      </c>
      <c r="J88" s="27">
        <f t="shared" si="48"/>
        <v>1744.96</v>
      </c>
      <c r="K88" s="27">
        <f t="shared" si="49"/>
        <v>1832.32</v>
      </c>
      <c r="L88" s="27">
        <f t="shared" si="50"/>
        <v>1924.1599999999999</v>
      </c>
      <c r="M88" s="27">
        <f t="shared" si="51"/>
        <v>2020.4799999999998</v>
      </c>
      <c r="N88" s="23"/>
      <c r="P88" s="34">
        <f t="shared" si="45"/>
        <v>3601.1733333333336</v>
      </c>
      <c r="Q88" s="40">
        <f t="shared" si="45"/>
        <v>3780.7466666666664</v>
      </c>
      <c r="R88" s="40">
        <f t="shared" si="45"/>
        <v>3970.0266666666666</v>
      </c>
      <c r="S88" s="40">
        <f t="shared" si="45"/>
        <v>4169.0133333333333</v>
      </c>
      <c r="T88" s="40">
        <f t="shared" si="45"/>
        <v>4377.706666666666</v>
      </c>
      <c r="U88" s="23"/>
      <c r="W88" s="34">
        <f t="shared" si="46"/>
        <v>43214.080000000002</v>
      </c>
      <c r="X88" s="27">
        <f t="shared" si="46"/>
        <v>45368.959999999999</v>
      </c>
      <c r="Y88" s="27">
        <f t="shared" si="46"/>
        <v>47640.32</v>
      </c>
      <c r="Z88" s="27">
        <f t="shared" si="46"/>
        <v>50028.159999999996</v>
      </c>
      <c r="AA88" s="37">
        <f t="shared" si="46"/>
        <v>52532.479999999996</v>
      </c>
      <c r="AB88" s="23"/>
    </row>
    <row r="89" spans="1:28" x14ac:dyDescent="0.25">
      <c r="A89" s="28" t="s">
        <v>69</v>
      </c>
      <c r="B89" s="39">
        <v>18.510000000000002</v>
      </c>
      <c r="C89" s="40">
        <v>19.43</v>
      </c>
      <c r="D89" s="40">
        <v>20.399999999999999</v>
      </c>
      <c r="E89" s="40">
        <v>21.42</v>
      </c>
      <c r="F89" s="40">
        <v>22.49</v>
      </c>
      <c r="G89" s="23"/>
      <c r="I89" s="34">
        <f t="shared" ref="I89:M89" si="52">B89*80</f>
        <v>1480.8000000000002</v>
      </c>
      <c r="J89" s="27">
        <f t="shared" si="52"/>
        <v>1554.4</v>
      </c>
      <c r="K89" s="27">
        <f t="shared" si="52"/>
        <v>1632</v>
      </c>
      <c r="L89" s="27">
        <f t="shared" si="52"/>
        <v>1713.6000000000001</v>
      </c>
      <c r="M89" s="27">
        <f t="shared" si="52"/>
        <v>1799.1999999999998</v>
      </c>
      <c r="N89" s="23"/>
      <c r="P89" s="34">
        <f t="shared" si="45"/>
        <v>3208.4</v>
      </c>
      <c r="Q89" s="40">
        <f t="shared" si="45"/>
        <v>3367.8666666666668</v>
      </c>
      <c r="R89" s="40">
        <f t="shared" si="45"/>
        <v>3536</v>
      </c>
      <c r="S89" s="40">
        <f t="shared" si="45"/>
        <v>3712.8000000000006</v>
      </c>
      <c r="T89" s="40">
        <f t="shared" si="45"/>
        <v>3898.2666666666664</v>
      </c>
      <c r="U89" s="23"/>
      <c r="W89" s="34">
        <f t="shared" si="46"/>
        <v>38500.800000000003</v>
      </c>
      <c r="X89" s="27">
        <f t="shared" si="46"/>
        <v>40414.400000000001</v>
      </c>
      <c r="Y89" s="27">
        <f t="shared" si="46"/>
        <v>42432</v>
      </c>
      <c r="Z89" s="27">
        <f t="shared" si="46"/>
        <v>44553.600000000006</v>
      </c>
      <c r="AA89" s="37">
        <f t="shared" si="46"/>
        <v>46779.199999999997</v>
      </c>
      <c r="AB89" s="23"/>
    </row>
    <row r="90" spans="1:28" ht="14.1" customHeight="1" x14ac:dyDescent="0.25">
      <c r="A90" s="43"/>
      <c r="B90" s="44"/>
      <c r="C90" s="45"/>
      <c r="D90" s="45"/>
      <c r="E90" s="46"/>
      <c r="F90" s="45"/>
      <c r="G90" s="23"/>
      <c r="I90" s="47"/>
      <c r="J90" s="46"/>
      <c r="K90" s="48"/>
      <c r="L90" s="49"/>
      <c r="M90" s="48"/>
      <c r="N90" s="23"/>
      <c r="O90" s="27"/>
      <c r="P90" s="47"/>
      <c r="Q90" s="49"/>
      <c r="R90" s="48"/>
      <c r="S90" s="49"/>
      <c r="T90" s="48"/>
      <c r="U90" s="23"/>
      <c r="W90" s="47"/>
      <c r="X90" s="49"/>
      <c r="Y90" s="48"/>
      <c r="Z90" s="49"/>
      <c r="AA90" s="48"/>
      <c r="AB90" s="23"/>
    </row>
    <row r="91" spans="1:28" ht="14.1" customHeight="1" x14ac:dyDescent="0.25">
      <c r="A91" s="19" t="s">
        <v>187</v>
      </c>
      <c r="B91" s="131"/>
      <c r="G91" s="23"/>
      <c r="I91" s="34"/>
      <c r="K91" s="27"/>
      <c r="L91" s="35"/>
      <c r="M91" s="27"/>
      <c r="N91" s="23"/>
      <c r="O91" s="27"/>
      <c r="P91" s="34"/>
      <c r="Q91" s="35"/>
      <c r="R91" s="27"/>
      <c r="S91" s="35"/>
      <c r="T91" s="27"/>
      <c r="U91" s="23"/>
      <c r="W91" s="34"/>
      <c r="X91" s="35"/>
      <c r="Y91" s="27"/>
      <c r="Z91" s="35"/>
      <c r="AA91" s="27"/>
      <c r="AB91" s="23"/>
    </row>
    <row r="92" spans="1:28" x14ac:dyDescent="0.25">
      <c r="A92" s="28" t="s">
        <v>162</v>
      </c>
      <c r="B92" s="39">
        <v>21.548449999999999</v>
      </c>
      <c r="C92" s="40">
        <v>22.624349999999996</v>
      </c>
      <c r="D92" s="40">
        <v>23.750999999999998</v>
      </c>
      <c r="E92" s="40">
        <v>24.948699999999995</v>
      </c>
      <c r="F92" s="40">
        <v>26.186999999999998</v>
      </c>
      <c r="G92" s="23"/>
      <c r="I92" s="34">
        <f>(B92*2912)/26</f>
        <v>2413.4263999999998</v>
      </c>
      <c r="J92" s="27">
        <f>(C92*2912)/26</f>
        <v>2533.9271999999992</v>
      </c>
      <c r="K92" s="27">
        <f>(D92*2912)/26</f>
        <v>2660.1120000000001</v>
      </c>
      <c r="L92" s="27">
        <f>(E92*2912)/26</f>
        <v>2794.2543999999998</v>
      </c>
      <c r="M92" s="27">
        <f>(F92*2912)/26</f>
        <v>2932.944</v>
      </c>
      <c r="N92" s="23"/>
      <c r="P92" s="34">
        <f t="shared" ref="P92:P96" si="53">(I92*26)/12</f>
        <v>5229.090533333333</v>
      </c>
      <c r="Q92" s="40">
        <f t="shared" ref="Q92:Q96" si="54">(J92*26)/12</f>
        <v>5490.1755999999987</v>
      </c>
      <c r="R92" s="40">
        <f t="shared" ref="R92:R96" si="55">(K92*26)/12</f>
        <v>5763.576</v>
      </c>
      <c r="S92" s="40">
        <f t="shared" ref="S92:S96" si="56">(L92*26)/12</f>
        <v>6054.2178666666659</v>
      </c>
      <c r="T92" s="40">
        <f t="shared" ref="T92:T96" si="57">(M92*26)/12</f>
        <v>6354.7119999999995</v>
      </c>
      <c r="U92" s="23"/>
      <c r="W92" s="34">
        <f t="shared" ref="W92:AA96" si="58">I92*26</f>
        <v>62749.086399999993</v>
      </c>
      <c r="X92" s="27">
        <f t="shared" si="58"/>
        <v>65882.107199999984</v>
      </c>
      <c r="Y92" s="27">
        <f t="shared" si="58"/>
        <v>69162.911999999997</v>
      </c>
      <c r="Z92" s="27">
        <f t="shared" si="58"/>
        <v>72650.614399999991</v>
      </c>
      <c r="AA92" s="37">
        <f t="shared" si="58"/>
        <v>76256.543999999994</v>
      </c>
      <c r="AB92" s="23"/>
    </row>
    <row r="93" spans="1:28" x14ac:dyDescent="0.25">
      <c r="A93" s="28" t="s">
        <v>163</v>
      </c>
      <c r="B93" s="39">
        <v>21.548449999999999</v>
      </c>
      <c r="C93" s="40">
        <v>22.624349999999996</v>
      </c>
      <c r="D93" s="40">
        <v>23.750999999999998</v>
      </c>
      <c r="E93" s="40">
        <v>24.948699999999995</v>
      </c>
      <c r="F93" s="40">
        <v>26.186999999999998</v>
      </c>
      <c r="G93" s="23"/>
      <c r="I93" s="34">
        <f t="shared" ref="I93:I95" si="59">(B93*2912)/26</f>
        <v>2413.4263999999998</v>
      </c>
      <c r="J93" s="27">
        <f t="shared" ref="J93:J95" si="60">(C93*2912)/26</f>
        <v>2533.9271999999992</v>
      </c>
      <c r="K93" s="27">
        <f t="shared" ref="K93:K95" si="61">(D93*2912)/26</f>
        <v>2660.1120000000001</v>
      </c>
      <c r="L93" s="27">
        <f t="shared" ref="L93:L95" si="62">(E93*2912)/26</f>
        <v>2794.2543999999998</v>
      </c>
      <c r="M93" s="27">
        <f t="shared" ref="M93:M95" si="63">(F93*2912)/26</f>
        <v>2932.944</v>
      </c>
      <c r="N93" s="23"/>
      <c r="P93" s="34">
        <f t="shared" si="53"/>
        <v>5229.090533333333</v>
      </c>
      <c r="Q93" s="40">
        <f t="shared" si="54"/>
        <v>5490.1755999999987</v>
      </c>
      <c r="R93" s="40">
        <f t="shared" si="55"/>
        <v>5763.576</v>
      </c>
      <c r="S93" s="40">
        <f t="shared" si="56"/>
        <v>6054.2178666666659</v>
      </c>
      <c r="T93" s="40">
        <f t="shared" si="57"/>
        <v>6354.7119999999995</v>
      </c>
      <c r="U93" s="23"/>
      <c r="W93" s="34">
        <f t="shared" si="58"/>
        <v>62749.086399999993</v>
      </c>
      <c r="X93" s="27">
        <f t="shared" si="58"/>
        <v>65882.107199999984</v>
      </c>
      <c r="Y93" s="27">
        <f t="shared" si="58"/>
        <v>69162.911999999997</v>
      </c>
      <c r="Z93" s="27">
        <f t="shared" si="58"/>
        <v>72650.614399999991</v>
      </c>
      <c r="AA93" s="37">
        <f t="shared" si="58"/>
        <v>76256.543999999994</v>
      </c>
      <c r="AB93" s="23"/>
    </row>
    <row r="94" spans="1:28" x14ac:dyDescent="0.25">
      <c r="A94" s="28" t="s">
        <v>164</v>
      </c>
      <c r="B94" s="39">
        <v>17.701599999999999</v>
      </c>
      <c r="C94" s="40">
        <v>18.584649999999996</v>
      </c>
      <c r="D94" s="40">
        <v>19.518449999999998</v>
      </c>
      <c r="E94" s="40">
        <v>20.492850000000001</v>
      </c>
      <c r="F94" s="40">
        <v>21.517999999999997</v>
      </c>
      <c r="G94" s="23"/>
      <c r="I94" s="34">
        <f t="shared" si="59"/>
        <v>1982.5791999999999</v>
      </c>
      <c r="J94" s="27">
        <f t="shared" si="60"/>
        <v>2081.4807999999994</v>
      </c>
      <c r="K94" s="27">
        <f t="shared" si="61"/>
        <v>2186.0663999999997</v>
      </c>
      <c r="L94" s="27">
        <f t="shared" si="62"/>
        <v>2295.1992</v>
      </c>
      <c r="M94" s="27">
        <f t="shared" si="63"/>
        <v>2410.0159999999996</v>
      </c>
      <c r="N94" s="23"/>
      <c r="P94" s="34">
        <f t="shared" si="53"/>
        <v>4295.5882666666666</v>
      </c>
      <c r="Q94" s="40">
        <f t="shared" si="54"/>
        <v>4509.8750666666647</v>
      </c>
      <c r="R94" s="40">
        <f t="shared" si="55"/>
        <v>4736.4771999999994</v>
      </c>
      <c r="S94" s="40">
        <f t="shared" si="56"/>
        <v>4972.9315999999999</v>
      </c>
      <c r="T94" s="40">
        <f t="shared" si="57"/>
        <v>5221.7013333333325</v>
      </c>
      <c r="U94" s="23"/>
      <c r="W94" s="34">
        <f t="shared" si="58"/>
        <v>51547.059199999996</v>
      </c>
      <c r="X94" s="27">
        <f t="shared" si="58"/>
        <v>54118.50079999998</v>
      </c>
      <c r="Y94" s="27">
        <f t="shared" si="58"/>
        <v>56837.726399999992</v>
      </c>
      <c r="Z94" s="27">
        <f t="shared" si="58"/>
        <v>59675.179199999999</v>
      </c>
      <c r="AA94" s="37">
        <f t="shared" si="58"/>
        <v>62660.41599999999</v>
      </c>
      <c r="AB94" s="23"/>
    </row>
    <row r="95" spans="1:28" x14ac:dyDescent="0.25">
      <c r="A95" s="28" t="s">
        <v>165</v>
      </c>
      <c r="B95" s="39">
        <v>15.062599999999998</v>
      </c>
      <c r="C95" s="40">
        <v>15.813699999999999</v>
      </c>
      <c r="D95" s="40">
        <v>16.605399999999999</v>
      </c>
      <c r="E95" s="40">
        <v>17.4377</v>
      </c>
      <c r="F95" s="40">
        <v>18.310599999999997</v>
      </c>
      <c r="G95" s="23"/>
      <c r="I95" s="34">
        <f t="shared" si="59"/>
        <v>1687.0111999999997</v>
      </c>
      <c r="J95" s="27">
        <f t="shared" si="60"/>
        <v>1771.1343999999999</v>
      </c>
      <c r="K95" s="27">
        <f t="shared" si="61"/>
        <v>1859.8048000000001</v>
      </c>
      <c r="L95" s="27">
        <f t="shared" si="62"/>
        <v>1953.0224000000001</v>
      </c>
      <c r="M95" s="27">
        <f t="shared" si="63"/>
        <v>2050.7871999999998</v>
      </c>
      <c r="N95" s="23"/>
      <c r="P95" s="34">
        <f t="shared" si="53"/>
        <v>3655.1909333333329</v>
      </c>
      <c r="Q95" s="40">
        <f t="shared" si="54"/>
        <v>3837.4578666666662</v>
      </c>
      <c r="R95" s="40">
        <f t="shared" si="55"/>
        <v>4029.5770666666667</v>
      </c>
      <c r="S95" s="40">
        <f t="shared" si="56"/>
        <v>4231.5485333333336</v>
      </c>
      <c r="T95" s="40">
        <f t="shared" si="57"/>
        <v>4443.3722666666663</v>
      </c>
      <c r="U95" s="23"/>
      <c r="W95" s="34">
        <f t="shared" si="58"/>
        <v>43862.291199999992</v>
      </c>
      <c r="X95" s="27">
        <f t="shared" si="58"/>
        <v>46049.494399999996</v>
      </c>
      <c r="Y95" s="27">
        <f t="shared" si="58"/>
        <v>48354.924800000001</v>
      </c>
      <c r="Z95" s="27">
        <f t="shared" si="58"/>
        <v>50778.582399999999</v>
      </c>
      <c r="AA95" s="37">
        <f t="shared" si="58"/>
        <v>53320.467199999992</v>
      </c>
      <c r="AB95" s="23"/>
    </row>
    <row r="96" spans="1:28" ht="13.8" thickBot="1" x14ac:dyDescent="0.3">
      <c r="A96" s="28" t="s">
        <v>69</v>
      </c>
      <c r="B96" s="104">
        <v>18.787649999999999</v>
      </c>
      <c r="C96" s="105">
        <v>19.721449999999997</v>
      </c>
      <c r="D96" s="105">
        <v>20.705999999999996</v>
      </c>
      <c r="E96" s="105">
        <v>21.741299999999999</v>
      </c>
      <c r="F96" s="105">
        <v>22.827349999999996</v>
      </c>
      <c r="G96" s="66"/>
      <c r="I96" s="106">
        <f t="shared" ref="I96" si="64">B96*80</f>
        <v>1503.0119999999999</v>
      </c>
      <c r="J96" s="107">
        <f t="shared" ref="J96" si="65">C96*80</f>
        <v>1577.7159999999999</v>
      </c>
      <c r="K96" s="107">
        <f t="shared" ref="K96" si="66">D96*80</f>
        <v>1656.4799999999996</v>
      </c>
      <c r="L96" s="107">
        <f t="shared" ref="L96" si="67">E96*80</f>
        <v>1739.3039999999999</v>
      </c>
      <c r="M96" s="107">
        <f t="shared" ref="M96" si="68">F96*80</f>
        <v>1826.1879999999996</v>
      </c>
      <c r="N96" s="66"/>
      <c r="P96" s="106">
        <f t="shared" si="53"/>
        <v>3256.5259999999998</v>
      </c>
      <c r="Q96" s="105">
        <f t="shared" si="54"/>
        <v>3418.3846666666664</v>
      </c>
      <c r="R96" s="105">
        <f t="shared" si="55"/>
        <v>3589.0399999999991</v>
      </c>
      <c r="S96" s="105">
        <f t="shared" si="56"/>
        <v>3768.4919999999997</v>
      </c>
      <c r="T96" s="105">
        <f t="shared" si="57"/>
        <v>3956.7406666666661</v>
      </c>
      <c r="U96" s="66"/>
      <c r="W96" s="106">
        <f t="shared" si="58"/>
        <v>39078.311999999998</v>
      </c>
      <c r="X96" s="107">
        <f t="shared" si="58"/>
        <v>41020.615999999995</v>
      </c>
      <c r="Y96" s="107">
        <f t="shared" si="58"/>
        <v>43068.479999999989</v>
      </c>
      <c r="Z96" s="107">
        <f t="shared" si="58"/>
        <v>45221.903999999995</v>
      </c>
      <c r="AA96" s="108">
        <f t="shared" si="58"/>
        <v>47480.887999999992</v>
      </c>
      <c r="AB96" s="66"/>
    </row>
    <row r="98" spans="1:6" x14ac:dyDescent="0.25">
      <c r="A98" s="68"/>
    </row>
    <row r="100" spans="1:6" ht="13.8" x14ac:dyDescent="0.25">
      <c r="E100" s="122" t="s">
        <v>177</v>
      </c>
    </row>
    <row r="101" spans="1:6" x14ac:dyDescent="0.25">
      <c r="E101" s="71" t="s">
        <v>134</v>
      </c>
      <c r="F101" s="2" t="s">
        <v>146</v>
      </c>
    </row>
    <row r="102" spans="1:6" x14ac:dyDescent="0.25">
      <c r="E102" s="71" t="s">
        <v>135</v>
      </c>
      <c r="F102" s="2" t="s">
        <v>140</v>
      </c>
    </row>
    <row r="103" spans="1:6" x14ac:dyDescent="0.25">
      <c r="E103" s="2"/>
    </row>
    <row r="104" spans="1:6" x14ac:dyDescent="0.25">
      <c r="E104" s="71"/>
    </row>
  </sheetData>
  <sheetProtection password="D23F" sheet="1" objects="1" scenarios="1" selectLockedCells="1" selectUnlockedCells="1"/>
  <mergeCells count="5">
    <mergeCell ref="K3:T3"/>
    <mergeCell ref="B4:G4"/>
    <mergeCell ref="I4:N4"/>
    <mergeCell ref="P4:U4"/>
    <mergeCell ref="W4:AB4"/>
  </mergeCells>
  <pageMargins left="0.45" right="0.45" top="0.5" bottom="0.5" header="0.3" footer="0.3"/>
  <pageSetup paperSize="5" scale="5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B96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33203125" defaultRowHeight="13.2" x14ac:dyDescent="0.25"/>
  <cols>
    <col min="1" max="1" width="55.77734375" style="2" customWidth="1"/>
    <col min="2" max="4" width="8.77734375" style="2" customWidth="1"/>
    <col min="5" max="5" width="8.77734375" style="3" customWidth="1"/>
    <col min="6" max="6" width="8.77734375" style="2" customWidth="1"/>
    <col min="7" max="7" width="11.77734375" style="2" customWidth="1"/>
    <col min="8" max="8" width="2" style="2" customWidth="1"/>
    <col min="9" max="9" width="12.77734375" style="2" customWidth="1"/>
    <col min="10" max="10" width="12.77734375" style="3" customWidth="1"/>
    <col min="11" max="11" width="12.77734375" style="2" customWidth="1"/>
    <col min="12" max="12" width="12.77734375" style="3" customWidth="1"/>
    <col min="13" max="14" width="12.77734375" style="2" customWidth="1"/>
    <col min="15" max="15" width="2" style="2" customWidth="1"/>
    <col min="16" max="16" width="12" style="2" customWidth="1"/>
    <col min="17" max="17" width="12" style="3" customWidth="1"/>
    <col min="18" max="18" width="12" style="2" customWidth="1"/>
    <col min="19" max="19" width="12" style="3" customWidth="1"/>
    <col min="20" max="21" width="12" style="2" customWidth="1"/>
    <col min="22" max="22" width="2.109375" style="2" customWidth="1"/>
    <col min="23" max="23" width="12.77734375" style="2" bestFit="1" customWidth="1"/>
    <col min="24" max="24" width="12" style="3" customWidth="1"/>
    <col min="25" max="25" width="12.77734375" style="2" bestFit="1" customWidth="1"/>
    <col min="26" max="26" width="12" style="3" customWidth="1"/>
    <col min="27" max="27" width="12.77734375" style="2" bestFit="1" customWidth="1"/>
    <col min="28" max="28" width="13.109375" style="2" customWidth="1"/>
    <col min="29" max="16384" width="9.33203125" style="2"/>
  </cols>
  <sheetData>
    <row r="1" spans="1:28" ht="15.6" x14ac:dyDescent="0.25">
      <c r="A1" s="1" t="s">
        <v>119</v>
      </c>
    </row>
    <row r="2" spans="1:28" ht="15.6" x14ac:dyDescent="0.25">
      <c r="A2" s="1" t="s">
        <v>124</v>
      </c>
    </row>
    <row r="3" spans="1:28" ht="13.8" thickBot="1" x14ac:dyDescent="0.3">
      <c r="A3" s="7"/>
      <c r="B3" s="5"/>
      <c r="C3" s="5"/>
      <c r="D3" s="5"/>
      <c r="E3" s="6"/>
      <c r="F3" s="5"/>
      <c r="G3" s="5"/>
      <c r="H3" s="5"/>
      <c r="I3" s="7"/>
      <c r="J3" s="8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9"/>
      <c r="X3" s="2"/>
      <c r="Z3" s="2"/>
      <c r="AB3" s="9"/>
    </row>
    <row r="4" spans="1:28" ht="13.2" customHeight="1" x14ac:dyDescent="0.25">
      <c r="A4" s="5"/>
      <c r="B4" s="273" t="s">
        <v>29</v>
      </c>
      <c r="C4" s="274"/>
      <c r="D4" s="274"/>
      <c r="E4" s="274"/>
      <c r="F4" s="274"/>
      <c r="G4" s="278"/>
      <c r="H4" s="5"/>
      <c r="I4" s="276" t="s">
        <v>2</v>
      </c>
      <c r="J4" s="277"/>
      <c r="K4" s="277"/>
      <c r="L4" s="277"/>
      <c r="M4" s="277"/>
      <c r="N4" s="278"/>
      <c r="O4" s="5"/>
      <c r="P4" s="276" t="s">
        <v>30</v>
      </c>
      <c r="Q4" s="277"/>
      <c r="R4" s="277"/>
      <c r="S4" s="277"/>
      <c r="T4" s="277"/>
      <c r="U4" s="278"/>
      <c r="W4" s="276" t="s">
        <v>181</v>
      </c>
      <c r="X4" s="277"/>
      <c r="Y4" s="277"/>
      <c r="Z4" s="277"/>
      <c r="AA4" s="277"/>
      <c r="AB4" s="278"/>
    </row>
    <row r="5" spans="1:28" ht="27.75" customHeight="1" thickBot="1" x14ac:dyDescent="0.3">
      <c r="A5" s="11" t="s">
        <v>31</v>
      </c>
      <c r="B5" s="12" t="s">
        <v>3</v>
      </c>
      <c r="C5" s="13" t="s">
        <v>4</v>
      </c>
      <c r="D5" s="14" t="s">
        <v>5</v>
      </c>
      <c r="E5" s="13" t="s">
        <v>6</v>
      </c>
      <c r="F5" s="14" t="s">
        <v>7</v>
      </c>
      <c r="G5" s="15" t="s">
        <v>145</v>
      </c>
      <c r="H5" s="10"/>
      <c r="I5" s="16" t="s">
        <v>3</v>
      </c>
      <c r="J5" s="13" t="s">
        <v>4</v>
      </c>
      <c r="K5" s="13" t="s">
        <v>5</v>
      </c>
      <c r="L5" s="13" t="s">
        <v>6</v>
      </c>
      <c r="M5" s="13" t="s">
        <v>7</v>
      </c>
      <c r="N5" s="15" t="s">
        <v>145</v>
      </c>
      <c r="O5" s="10"/>
      <c r="P5" s="16" t="s">
        <v>3</v>
      </c>
      <c r="Q5" s="13" t="s">
        <v>4</v>
      </c>
      <c r="R5" s="13" t="s">
        <v>5</v>
      </c>
      <c r="S5" s="13" t="s">
        <v>6</v>
      </c>
      <c r="T5" s="13" t="s">
        <v>7</v>
      </c>
      <c r="U5" s="15" t="s">
        <v>145</v>
      </c>
      <c r="W5" s="16" t="s">
        <v>3</v>
      </c>
      <c r="X5" s="13" t="s">
        <v>4</v>
      </c>
      <c r="Y5" s="13" t="s">
        <v>5</v>
      </c>
      <c r="Z5" s="13" t="s">
        <v>6</v>
      </c>
      <c r="AA5" s="13" t="s">
        <v>7</v>
      </c>
      <c r="AB5" s="15" t="s">
        <v>145</v>
      </c>
    </row>
    <row r="6" spans="1:28" ht="13.2" customHeight="1" x14ac:dyDescent="0.25">
      <c r="A6" s="28" t="s">
        <v>1</v>
      </c>
      <c r="B6" s="100">
        <v>78.37</v>
      </c>
      <c r="C6" s="30" t="s">
        <v>28</v>
      </c>
      <c r="D6" s="33">
        <v>78.37</v>
      </c>
      <c r="E6" s="30" t="s">
        <v>28</v>
      </c>
      <c r="F6" s="33">
        <v>78.37</v>
      </c>
      <c r="G6" s="23"/>
      <c r="H6" s="27"/>
      <c r="I6" s="34">
        <f t="shared" ref="I6:I12" si="0">B6*80</f>
        <v>6269.6</v>
      </c>
      <c r="J6" s="35" t="s">
        <v>28</v>
      </c>
      <c r="K6" s="27">
        <f>D6*80</f>
        <v>6269.6</v>
      </c>
      <c r="L6" s="35" t="s">
        <v>28</v>
      </c>
      <c r="M6" s="27">
        <f>F6*80</f>
        <v>6269.6</v>
      </c>
      <c r="N6" s="23"/>
      <c r="O6" s="27"/>
      <c r="P6" s="34">
        <f>(I6*26)/12</f>
        <v>13584.133333333333</v>
      </c>
      <c r="Q6" s="35" t="s">
        <v>28</v>
      </c>
      <c r="R6" s="27">
        <f>(K6*26)/12</f>
        <v>13584.133333333333</v>
      </c>
      <c r="S6" s="35" t="s">
        <v>28</v>
      </c>
      <c r="T6" s="27">
        <f>(M6*26)/12</f>
        <v>13584.133333333333</v>
      </c>
      <c r="U6" s="23"/>
      <c r="W6" s="111">
        <f>I6*26</f>
        <v>163009.60000000001</v>
      </c>
      <c r="X6" s="112" t="s">
        <v>28</v>
      </c>
      <c r="Y6" s="81">
        <f>K6*26</f>
        <v>163009.60000000001</v>
      </c>
      <c r="Z6" s="112" t="s">
        <v>28</v>
      </c>
      <c r="AA6" s="82">
        <f>M6*26</f>
        <v>163009.60000000001</v>
      </c>
      <c r="AB6" s="23"/>
    </row>
    <row r="7" spans="1:28" x14ac:dyDescent="0.25">
      <c r="A7" s="113" t="s">
        <v>148</v>
      </c>
      <c r="B7" s="39">
        <v>57.46</v>
      </c>
      <c r="C7" s="40" t="s">
        <v>28</v>
      </c>
      <c r="D7" s="41">
        <v>63.29</v>
      </c>
      <c r="E7" s="40" t="s">
        <v>28</v>
      </c>
      <c r="F7" s="41">
        <v>69.12</v>
      </c>
      <c r="G7" s="23"/>
      <c r="H7" s="27"/>
      <c r="I7" s="34">
        <f t="shared" si="0"/>
        <v>4596.8</v>
      </c>
      <c r="J7" s="35" t="s">
        <v>28</v>
      </c>
      <c r="K7" s="27">
        <f t="shared" ref="K7:K12" si="1">D7*80</f>
        <v>5063.2</v>
      </c>
      <c r="L7" s="35" t="s">
        <v>28</v>
      </c>
      <c r="M7" s="27">
        <f t="shared" ref="M7:M12" si="2">F7*80</f>
        <v>5529.6</v>
      </c>
      <c r="N7" s="23"/>
      <c r="O7" s="27"/>
      <c r="P7" s="34">
        <f t="shared" ref="P7:P12" si="3">(I7*26)/12</f>
        <v>9959.7333333333336</v>
      </c>
      <c r="Q7" s="35" t="s">
        <v>28</v>
      </c>
      <c r="R7" s="27">
        <f t="shared" ref="R7:R12" si="4">(K7*26)/12</f>
        <v>10970.266666666665</v>
      </c>
      <c r="S7" s="35" t="s">
        <v>28</v>
      </c>
      <c r="T7" s="27">
        <f t="shared" ref="T7:T12" si="5">(M7*26)/12</f>
        <v>11980.800000000001</v>
      </c>
      <c r="U7" s="23"/>
      <c r="W7" s="34">
        <f t="shared" ref="W7:W12" si="6">I7*26</f>
        <v>119516.8</v>
      </c>
      <c r="X7" s="35" t="s">
        <v>28</v>
      </c>
      <c r="Y7" s="27">
        <f t="shared" ref="Y7:Y12" si="7">K7*26</f>
        <v>131643.19999999998</v>
      </c>
      <c r="Z7" s="35" t="s">
        <v>28</v>
      </c>
      <c r="AA7" s="37">
        <f t="shared" ref="AA7:AA12" si="8">M7*26</f>
        <v>143769.60000000001</v>
      </c>
      <c r="AB7" s="23"/>
    </row>
    <row r="8" spans="1:28" x14ac:dyDescent="0.25">
      <c r="A8" s="28" t="s">
        <v>149</v>
      </c>
      <c r="B8" s="39">
        <v>27.23</v>
      </c>
      <c r="C8" s="40" t="s">
        <v>28</v>
      </c>
      <c r="D8" s="41">
        <v>33.475000000000001</v>
      </c>
      <c r="E8" s="40" t="s">
        <v>28</v>
      </c>
      <c r="F8" s="41">
        <v>39.72</v>
      </c>
      <c r="G8" s="23"/>
      <c r="H8" s="27"/>
      <c r="I8" s="34">
        <f t="shared" si="0"/>
        <v>2178.4</v>
      </c>
      <c r="J8" s="35" t="s">
        <v>28</v>
      </c>
      <c r="K8" s="27">
        <f t="shared" si="1"/>
        <v>2678</v>
      </c>
      <c r="L8" s="35" t="s">
        <v>28</v>
      </c>
      <c r="M8" s="27">
        <f t="shared" si="2"/>
        <v>3177.6</v>
      </c>
      <c r="N8" s="23"/>
      <c r="O8" s="27"/>
      <c r="P8" s="34">
        <f t="shared" si="3"/>
        <v>4719.8666666666668</v>
      </c>
      <c r="Q8" s="35" t="s">
        <v>28</v>
      </c>
      <c r="R8" s="27">
        <f t="shared" si="4"/>
        <v>5802.333333333333</v>
      </c>
      <c r="S8" s="35" t="s">
        <v>28</v>
      </c>
      <c r="T8" s="27">
        <f t="shared" si="5"/>
        <v>6884.7999999999993</v>
      </c>
      <c r="U8" s="23"/>
      <c r="W8" s="34">
        <f t="shared" si="6"/>
        <v>56638.400000000001</v>
      </c>
      <c r="X8" s="35" t="s">
        <v>28</v>
      </c>
      <c r="Y8" s="27">
        <f t="shared" si="7"/>
        <v>69628</v>
      </c>
      <c r="Z8" s="35" t="s">
        <v>28</v>
      </c>
      <c r="AA8" s="37">
        <f t="shared" si="8"/>
        <v>82617.599999999991</v>
      </c>
      <c r="AB8" s="23"/>
    </row>
    <row r="9" spans="1:28" x14ac:dyDescent="0.25">
      <c r="A9" s="28" t="s">
        <v>150</v>
      </c>
      <c r="B9" s="39">
        <v>52.370000000000005</v>
      </c>
      <c r="C9" s="40" t="s">
        <v>28</v>
      </c>
      <c r="D9" s="41">
        <v>58.01</v>
      </c>
      <c r="E9" s="40" t="s">
        <v>28</v>
      </c>
      <c r="F9" s="41">
        <v>63.65</v>
      </c>
      <c r="G9" s="23"/>
      <c r="H9" s="27"/>
      <c r="I9" s="34">
        <f t="shared" si="0"/>
        <v>4189.6000000000004</v>
      </c>
      <c r="J9" s="35" t="s">
        <v>28</v>
      </c>
      <c r="K9" s="27">
        <f t="shared" si="1"/>
        <v>4640.8</v>
      </c>
      <c r="L9" s="35" t="s">
        <v>28</v>
      </c>
      <c r="M9" s="27">
        <f t="shared" si="2"/>
        <v>5092</v>
      </c>
      <c r="N9" s="23"/>
      <c r="O9" s="27"/>
      <c r="P9" s="34">
        <f t="shared" si="3"/>
        <v>9077.4666666666672</v>
      </c>
      <c r="Q9" s="35" t="s">
        <v>28</v>
      </c>
      <c r="R9" s="27">
        <f t="shared" si="4"/>
        <v>10055.066666666668</v>
      </c>
      <c r="S9" s="35" t="s">
        <v>28</v>
      </c>
      <c r="T9" s="27">
        <f t="shared" si="5"/>
        <v>11032.666666666666</v>
      </c>
      <c r="U9" s="23"/>
      <c r="W9" s="34">
        <f t="shared" si="6"/>
        <v>108929.60000000001</v>
      </c>
      <c r="X9" s="35" t="s">
        <v>28</v>
      </c>
      <c r="Y9" s="27">
        <f t="shared" si="7"/>
        <v>120660.8</v>
      </c>
      <c r="Z9" s="35" t="s">
        <v>28</v>
      </c>
      <c r="AA9" s="37">
        <f t="shared" si="8"/>
        <v>132392</v>
      </c>
      <c r="AB9" s="23"/>
    </row>
    <row r="10" spans="1:28" x14ac:dyDescent="0.25">
      <c r="A10" s="42" t="s">
        <v>0</v>
      </c>
      <c r="B10" s="39">
        <v>52.370000000000005</v>
      </c>
      <c r="C10" s="40" t="s">
        <v>28</v>
      </c>
      <c r="D10" s="41">
        <v>58.01</v>
      </c>
      <c r="E10" s="40" t="s">
        <v>28</v>
      </c>
      <c r="F10" s="41">
        <v>63.65</v>
      </c>
      <c r="G10" s="23"/>
      <c r="H10" s="27"/>
      <c r="I10" s="34">
        <f t="shared" si="0"/>
        <v>4189.6000000000004</v>
      </c>
      <c r="J10" s="35" t="s">
        <v>28</v>
      </c>
      <c r="K10" s="27">
        <f t="shared" si="1"/>
        <v>4640.8</v>
      </c>
      <c r="L10" s="35" t="s">
        <v>28</v>
      </c>
      <c r="M10" s="27">
        <f t="shared" si="2"/>
        <v>5092</v>
      </c>
      <c r="N10" s="23"/>
      <c r="O10" s="27"/>
      <c r="P10" s="34">
        <f t="shared" si="3"/>
        <v>9077.4666666666672</v>
      </c>
      <c r="Q10" s="35" t="s">
        <v>28</v>
      </c>
      <c r="R10" s="27">
        <f t="shared" si="4"/>
        <v>10055.066666666668</v>
      </c>
      <c r="S10" s="35" t="s">
        <v>28</v>
      </c>
      <c r="T10" s="27">
        <f t="shared" si="5"/>
        <v>11032.666666666666</v>
      </c>
      <c r="U10" s="23"/>
      <c r="W10" s="34">
        <f t="shared" si="6"/>
        <v>108929.60000000001</v>
      </c>
      <c r="X10" s="35" t="s">
        <v>28</v>
      </c>
      <c r="Y10" s="27">
        <f t="shared" si="7"/>
        <v>120660.8</v>
      </c>
      <c r="Z10" s="35" t="s">
        <v>28</v>
      </c>
      <c r="AA10" s="37">
        <f t="shared" si="8"/>
        <v>132392</v>
      </c>
      <c r="AB10" s="23"/>
    </row>
    <row r="11" spans="1:28" x14ac:dyDescent="0.25">
      <c r="A11" s="28" t="s">
        <v>151</v>
      </c>
      <c r="B11" s="39">
        <v>52.370000000000005</v>
      </c>
      <c r="C11" s="40" t="s">
        <v>28</v>
      </c>
      <c r="D11" s="41">
        <v>58.01</v>
      </c>
      <c r="E11" s="40" t="s">
        <v>28</v>
      </c>
      <c r="F11" s="41">
        <v>63.65</v>
      </c>
      <c r="G11" s="23"/>
      <c r="H11" s="27"/>
      <c r="I11" s="34">
        <f t="shared" si="0"/>
        <v>4189.6000000000004</v>
      </c>
      <c r="J11" s="35" t="s">
        <v>28</v>
      </c>
      <c r="K11" s="27">
        <f t="shared" si="1"/>
        <v>4640.8</v>
      </c>
      <c r="L11" s="35" t="s">
        <v>28</v>
      </c>
      <c r="M11" s="27">
        <f t="shared" si="2"/>
        <v>5092</v>
      </c>
      <c r="N11" s="23"/>
      <c r="O11" s="27"/>
      <c r="P11" s="34">
        <f t="shared" si="3"/>
        <v>9077.4666666666672</v>
      </c>
      <c r="Q11" s="35" t="s">
        <v>28</v>
      </c>
      <c r="R11" s="27">
        <f t="shared" si="4"/>
        <v>10055.066666666668</v>
      </c>
      <c r="S11" s="35" t="s">
        <v>28</v>
      </c>
      <c r="T11" s="27">
        <f t="shared" si="5"/>
        <v>11032.666666666666</v>
      </c>
      <c r="U11" s="23"/>
      <c r="W11" s="34">
        <f t="shared" si="6"/>
        <v>108929.60000000001</v>
      </c>
      <c r="X11" s="35" t="s">
        <v>28</v>
      </c>
      <c r="Y11" s="27">
        <f t="shared" si="7"/>
        <v>120660.8</v>
      </c>
      <c r="Z11" s="35" t="s">
        <v>28</v>
      </c>
      <c r="AA11" s="37">
        <f t="shared" si="8"/>
        <v>132392</v>
      </c>
      <c r="AB11" s="23"/>
    </row>
    <row r="12" spans="1:28" x14ac:dyDescent="0.25">
      <c r="A12" s="28" t="s">
        <v>152</v>
      </c>
      <c r="B12" s="39">
        <v>56.92</v>
      </c>
      <c r="C12" s="40" t="s">
        <v>28</v>
      </c>
      <c r="D12" s="41">
        <v>62.63</v>
      </c>
      <c r="E12" s="40" t="s">
        <v>28</v>
      </c>
      <c r="F12" s="41">
        <v>68.33</v>
      </c>
      <c r="G12" s="23"/>
      <c r="H12" s="27"/>
      <c r="I12" s="34">
        <f t="shared" si="0"/>
        <v>4553.6000000000004</v>
      </c>
      <c r="J12" s="35" t="s">
        <v>28</v>
      </c>
      <c r="K12" s="27">
        <f t="shared" si="1"/>
        <v>5010.4000000000005</v>
      </c>
      <c r="L12" s="35" t="s">
        <v>28</v>
      </c>
      <c r="M12" s="27">
        <f t="shared" si="2"/>
        <v>5466.4</v>
      </c>
      <c r="N12" s="23"/>
      <c r="O12" s="27"/>
      <c r="P12" s="34">
        <f t="shared" si="3"/>
        <v>9866.1333333333332</v>
      </c>
      <c r="Q12" s="35" t="s">
        <v>28</v>
      </c>
      <c r="R12" s="27">
        <f t="shared" si="4"/>
        <v>10855.866666666667</v>
      </c>
      <c r="S12" s="35" t="s">
        <v>28</v>
      </c>
      <c r="T12" s="27">
        <f t="shared" si="5"/>
        <v>11843.866666666667</v>
      </c>
      <c r="U12" s="23"/>
      <c r="W12" s="34">
        <f t="shared" si="6"/>
        <v>118393.60000000001</v>
      </c>
      <c r="X12" s="35" t="s">
        <v>28</v>
      </c>
      <c r="Y12" s="27">
        <f t="shared" si="7"/>
        <v>130270.40000000001</v>
      </c>
      <c r="Z12" s="35" t="s">
        <v>28</v>
      </c>
      <c r="AA12" s="37">
        <f t="shared" si="8"/>
        <v>142126.39999999999</v>
      </c>
      <c r="AB12" s="23"/>
    </row>
    <row r="13" spans="1:28" ht="14.1" customHeight="1" x14ac:dyDescent="0.25">
      <c r="A13" s="43"/>
      <c r="B13" s="44"/>
      <c r="C13" s="45"/>
      <c r="D13" s="45"/>
      <c r="E13" s="46"/>
      <c r="F13" s="45"/>
      <c r="G13" s="23"/>
      <c r="H13" s="27"/>
      <c r="I13" s="47"/>
      <c r="J13" s="46"/>
      <c r="K13" s="48"/>
      <c r="L13" s="49"/>
      <c r="M13" s="48"/>
      <c r="N13" s="23"/>
      <c r="O13" s="27"/>
      <c r="P13" s="47"/>
      <c r="Q13" s="49"/>
      <c r="R13" s="48"/>
      <c r="S13" s="49"/>
      <c r="T13" s="48"/>
      <c r="U13" s="23"/>
      <c r="W13" s="47"/>
      <c r="X13" s="49"/>
      <c r="Y13" s="48"/>
      <c r="Z13" s="49"/>
      <c r="AA13" s="48"/>
      <c r="AB13" s="23"/>
    </row>
    <row r="14" spans="1:28" x14ac:dyDescent="0.25">
      <c r="A14" s="28" t="s">
        <v>70</v>
      </c>
      <c r="B14" s="100">
        <v>15.66</v>
      </c>
      <c r="C14" s="30" t="s">
        <v>28</v>
      </c>
      <c r="D14" s="33">
        <v>17.350000000000001</v>
      </c>
      <c r="E14" s="30" t="s">
        <v>28</v>
      </c>
      <c r="F14" s="33">
        <v>19.04</v>
      </c>
      <c r="G14" s="23"/>
      <c r="H14" s="27"/>
      <c r="I14" s="34">
        <f t="shared" ref="I14:I34" si="9">B14*80</f>
        <v>1252.8</v>
      </c>
      <c r="J14" s="3" t="s">
        <v>28</v>
      </c>
      <c r="K14" s="27">
        <f t="shared" ref="K14:K34" si="10">D14*80</f>
        <v>1388</v>
      </c>
      <c r="L14" s="35" t="s">
        <v>28</v>
      </c>
      <c r="M14" s="27">
        <f t="shared" ref="M14:M78" si="11">F14*80</f>
        <v>1523.1999999999998</v>
      </c>
      <c r="N14" s="23"/>
      <c r="O14" s="27"/>
      <c r="P14" s="34">
        <f t="shared" ref="P14:P34" si="12">(I14*26)/12</f>
        <v>2714.4</v>
      </c>
      <c r="Q14" s="35" t="s">
        <v>28</v>
      </c>
      <c r="R14" s="27">
        <f t="shared" ref="R14:R34" si="13">(K14*26)/12</f>
        <v>3007.3333333333335</v>
      </c>
      <c r="S14" s="35" t="s">
        <v>28</v>
      </c>
      <c r="T14" s="27">
        <f t="shared" ref="T14:T34" si="14">(M14*26)/12</f>
        <v>3300.2666666666664</v>
      </c>
      <c r="U14" s="23"/>
      <c r="W14" s="34">
        <f t="shared" ref="W14:AA36" si="15">I14*26</f>
        <v>32572.799999999999</v>
      </c>
      <c r="X14" s="35" t="s">
        <v>28</v>
      </c>
      <c r="Y14" s="27">
        <f t="shared" ref="Y14:Y34" si="16">K14*26</f>
        <v>36088</v>
      </c>
      <c r="Z14" s="35" t="s">
        <v>28</v>
      </c>
      <c r="AA14" s="37">
        <f t="shared" ref="AA14:AA34" si="17">M14*26</f>
        <v>39603.199999999997</v>
      </c>
      <c r="AB14" s="23"/>
    </row>
    <row r="15" spans="1:28" x14ac:dyDescent="0.25">
      <c r="A15" s="28" t="s">
        <v>71</v>
      </c>
      <c r="B15" s="39">
        <v>17.37</v>
      </c>
      <c r="C15" s="40" t="s">
        <v>28</v>
      </c>
      <c r="D15" s="41">
        <v>19.245000000000001</v>
      </c>
      <c r="E15" s="40" t="s">
        <v>28</v>
      </c>
      <c r="F15" s="41">
        <v>21.12</v>
      </c>
      <c r="G15" s="23"/>
      <c r="H15" s="27"/>
      <c r="I15" s="34">
        <f t="shared" si="9"/>
        <v>1389.6000000000001</v>
      </c>
      <c r="J15" s="3" t="s">
        <v>28</v>
      </c>
      <c r="K15" s="27">
        <f t="shared" si="10"/>
        <v>1539.6000000000001</v>
      </c>
      <c r="L15" s="35" t="s">
        <v>28</v>
      </c>
      <c r="M15" s="27">
        <f t="shared" si="11"/>
        <v>1689.6000000000001</v>
      </c>
      <c r="N15" s="23"/>
      <c r="O15" s="27"/>
      <c r="P15" s="34">
        <f t="shared" si="12"/>
        <v>3010.8000000000006</v>
      </c>
      <c r="Q15" s="35" t="s">
        <v>28</v>
      </c>
      <c r="R15" s="27">
        <f t="shared" si="13"/>
        <v>3335.8000000000006</v>
      </c>
      <c r="S15" s="35" t="s">
        <v>28</v>
      </c>
      <c r="T15" s="27">
        <f t="shared" si="14"/>
        <v>3660.8000000000006</v>
      </c>
      <c r="U15" s="23"/>
      <c r="W15" s="34">
        <f t="shared" si="15"/>
        <v>36129.600000000006</v>
      </c>
      <c r="X15" s="35" t="s">
        <v>28</v>
      </c>
      <c r="Y15" s="27">
        <f t="shared" si="16"/>
        <v>40029.600000000006</v>
      </c>
      <c r="Z15" s="35" t="s">
        <v>28</v>
      </c>
      <c r="AA15" s="37">
        <f t="shared" si="17"/>
        <v>43929.600000000006</v>
      </c>
      <c r="AB15" s="23"/>
    </row>
    <row r="16" spans="1:28" x14ac:dyDescent="0.25">
      <c r="A16" s="28" t="s">
        <v>8</v>
      </c>
      <c r="B16" s="39">
        <v>29.73</v>
      </c>
      <c r="C16" s="40" t="s">
        <v>28</v>
      </c>
      <c r="D16" s="41">
        <v>32.93</v>
      </c>
      <c r="E16" s="40" t="s">
        <v>28</v>
      </c>
      <c r="F16" s="41">
        <v>36.130000000000003</v>
      </c>
      <c r="G16" s="23"/>
      <c r="H16" s="27"/>
      <c r="I16" s="34">
        <f t="shared" si="9"/>
        <v>2378.4</v>
      </c>
      <c r="J16" s="3" t="s">
        <v>28</v>
      </c>
      <c r="K16" s="27">
        <f t="shared" si="10"/>
        <v>2634.4</v>
      </c>
      <c r="L16" s="35" t="s">
        <v>28</v>
      </c>
      <c r="M16" s="27">
        <f t="shared" si="11"/>
        <v>2890.4</v>
      </c>
      <c r="N16" s="23"/>
      <c r="O16" s="27"/>
      <c r="P16" s="34">
        <f t="shared" si="12"/>
        <v>5153.2</v>
      </c>
      <c r="Q16" s="35" t="s">
        <v>28</v>
      </c>
      <c r="R16" s="27">
        <f t="shared" si="13"/>
        <v>5707.8666666666677</v>
      </c>
      <c r="S16" s="35" t="s">
        <v>28</v>
      </c>
      <c r="T16" s="27">
        <f t="shared" si="14"/>
        <v>6262.5333333333338</v>
      </c>
      <c r="U16" s="23"/>
      <c r="W16" s="34">
        <f t="shared" si="15"/>
        <v>61838.400000000001</v>
      </c>
      <c r="X16" s="35" t="s">
        <v>28</v>
      </c>
      <c r="Y16" s="27">
        <f t="shared" si="16"/>
        <v>68494.400000000009</v>
      </c>
      <c r="Z16" s="35" t="s">
        <v>28</v>
      </c>
      <c r="AA16" s="37">
        <f t="shared" si="17"/>
        <v>75150.400000000009</v>
      </c>
      <c r="AB16" s="23"/>
    </row>
    <row r="17" spans="1:28" x14ac:dyDescent="0.25">
      <c r="A17" s="28" t="s">
        <v>9</v>
      </c>
      <c r="B17" s="39">
        <v>22.49</v>
      </c>
      <c r="C17" s="40" t="s">
        <v>28</v>
      </c>
      <c r="D17" s="41">
        <v>24.914999999999999</v>
      </c>
      <c r="E17" s="40" t="s">
        <v>28</v>
      </c>
      <c r="F17" s="41">
        <v>27.34</v>
      </c>
      <c r="G17" s="23"/>
      <c r="H17" s="27"/>
      <c r="I17" s="34">
        <f t="shared" si="9"/>
        <v>1799.1999999999998</v>
      </c>
      <c r="J17" s="3" t="s">
        <v>28</v>
      </c>
      <c r="K17" s="27">
        <f t="shared" si="10"/>
        <v>1993.1999999999998</v>
      </c>
      <c r="L17" s="35" t="s">
        <v>28</v>
      </c>
      <c r="M17" s="27">
        <f t="shared" si="11"/>
        <v>2187.1999999999998</v>
      </c>
      <c r="N17" s="23"/>
      <c r="O17" s="27"/>
      <c r="P17" s="34">
        <f t="shared" si="12"/>
        <v>3898.2666666666664</v>
      </c>
      <c r="Q17" s="35" t="s">
        <v>28</v>
      </c>
      <c r="R17" s="27">
        <f t="shared" si="13"/>
        <v>4318.5999999999995</v>
      </c>
      <c r="S17" s="35" t="s">
        <v>28</v>
      </c>
      <c r="T17" s="27">
        <f t="shared" si="14"/>
        <v>4738.9333333333334</v>
      </c>
      <c r="U17" s="23"/>
      <c r="W17" s="34">
        <f t="shared" si="15"/>
        <v>46779.199999999997</v>
      </c>
      <c r="X17" s="35" t="s">
        <v>28</v>
      </c>
      <c r="Y17" s="27">
        <f t="shared" si="16"/>
        <v>51823.199999999997</v>
      </c>
      <c r="Z17" s="35" t="s">
        <v>28</v>
      </c>
      <c r="AA17" s="37">
        <f t="shared" si="17"/>
        <v>56867.199999999997</v>
      </c>
      <c r="AB17" s="23"/>
    </row>
    <row r="18" spans="1:28" x14ac:dyDescent="0.25">
      <c r="A18" s="28" t="s">
        <v>10</v>
      </c>
      <c r="B18" s="39">
        <v>35.659999999999997</v>
      </c>
      <c r="C18" s="40" t="s">
        <v>28</v>
      </c>
      <c r="D18" s="41">
        <v>39.5</v>
      </c>
      <c r="E18" s="40" t="s">
        <v>28</v>
      </c>
      <c r="F18" s="41">
        <v>43.44</v>
      </c>
      <c r="G18" s="23"/>
      <c r="H18" s="27"/>
      <c r="I18" s="34">
        <f t="shared" si="9"/>
        <v>2852.7999999999997</v>
      </c>
      <c r="J18" s="3" t="s">
        <v>28</v>
      </c>
      <c r="K18" s="27">
        <f t="shared" si="10"/>
        <v>3160</v>
      </c>
      <c r="L18" s="35" t="s">
        <v>28</v>
      </c>
      <c r="M18" s="27">
        <f t="shared" si="11"/>
        <v>3475.2</v>
      </c>
      <c r="N18" s="23"/>
      <c r="O18" s="27"/>
      <c r="P18" s="34">
        <f t="shared" si="12"/>
        <v>6181.0666666666657</v>
      </c>
      <c r="Q18" s="35" t="s">
        <v>28</v>
      </c>
      <c r="R18" s="27">
        <f t="shared" si="13"/>
        <v>6846.666666666667</v>
      </c>
      <c r="S18" s="35" t="s">
        <v>28</v>
      </c>
      <c r="T18" s="27">
        <f t="shared" si="14"/>
        <v>7529.5999999999995</v>
      </c>
      <c r="U18" s="23"/>
      <c r="W18" s="34">
        <f t="shared" si="15"/>
        <v>74172.799999999988</v>
      </c>
      <c r="X18" s="35" t="s">
        <v>28</v>
      </c>
      <c r="Y18" s="27">
        <f t="shared" si="16"/>
        <v>82160</v>
      </c>
      <c r="Z18" s="35" t="s">
        <v>28</v>
      </c>
      <c r="AA18" s="37">
        <f t="shared" si="17"/>
        <v>90355.199999999997</v>
      </c>
      <c r="AB18" s="23"/>
    </row>
    <row r="19" spans="1:28" x14ac:dyDescent="0.25">
      <c r="A19" s="28" t="s">
        <v>11</v>
      </c>
      <c r="B19" s="39">
        <v>29.73</v>
      </c>
      <c r="C19" s="40" t="s">
        <v>28</v>
      </c>
      <c r="D19" s="41">
        <v>32.93</v>
      </c>
      <c r="E19" s="40" t="s">
        <v>28</v>
      </c>
      <c r="F19" s="41">
        <v>36.130000000000003</v>
      </c>
      <c r="G19" s="23"/>
      <c r="H19" s="27"/>
      <c r="I19" s="34">
        <f t="shared" si="9"/>
        <v>2378.4</v>
      </c>
      <c r="J19" s="3" t="s">
        <v>28</v>
      </c>
      <c r="K19" s="27">
        <f t="shared" si="10"/>
        <v>2634.4</v>
      </c>
      <c r="L19" s="35" t="s">
        <v>28</v>
      </c>
      <c r="M19" s="27">
        <f t="shared" si="11"/>
        <v>2890.4</v>
      </c>
      <c r="N19" s="23"/>
      <c r="O19" s="27"/>
      <c r="P19" s="34">
        <f t="shared" si="12"/>
        <v>5153.2</v>
      </c>
      <c r="Q19" s="35" t="s">
        <v>28</v>
      </c>
      <c r="R19" s="27">
        <f t="shared" si="13"/>
        <v>5707.8666666666677</v>
      </c>
      <c r="S19" s="35" t="s">
        <v>28</v>
      </c>
      <c r="T19" s="27">
        <f t="shared" si="14"/>
        <v>6262.5333333333338</v>
      </c>
      <c r="U19" s="23"/>
      <c r="W19" s="34">
        <f t="shared" si="15"/>
        <v>61838.400000000001</v>
      </c>
      <c r="X19" s="35" t="s">
        <v>28</v>
      </c>
      <c r="Y19" s="27">
        <f t="shared" si="16"/>
        <v>68494.400000000009</v>
      </c>
      <c r="Z19" s="35" t="s">
        <v>28</v>
      </c>
      <c r="AA19" s="37">
        <f t="shared" si="17"/>
        <v>75150.400000000009</v>
      </c>
      <c r="AB19" s="23"/>
    </row>
    <row r="20" spans="1:28" x14ac:dyDescent="0.25">
      <c r="A20" s="28" t="s">
        <v>12</v>
      </c>
      <c r="B20" s="39">
        <v>35.659999999999997</v>
      </c>
      <c r="C20" s="40" t="s">
        <v>28</v>
      </c>
      <c r="D20" s="41">
        <v>39.5</v>
      </c>
      <c r="E20" s="40" t="s">
        <v>28</v>
      </c>
      <c r="F20" s="41">
        <v>43.34</v>
      </c>
      <c r="G20" s="23"/>
      <c r="H20" s="27"/>
      <c r="I20" s="34">
        <f t="shared" si="9"/>
        <v>2852.7999999999997</v>
      </c>
      <c r="J20" s="3" t="s">
        <v>28</v>
      </c>
      <c r="K20" s="27">
        <f t="shared" si="10"/>
        <v>3160</v>
      </c>
      <c r="L20" s="35" t="s">
        <v>28</v>
      </c>
      <c r="M20" s="27">
        <f t="shared" si="11"/>
        <v>3467.2000000000003</v>
      </c>
      <c r="N20" s="23"/>
      <c r="O20" s="27"/>
      <c r="P20" s="34">
        <f t="shared" si="12"/>
        <v>6181.0666666666657</v>
      </c>
      <c r="Q20" s="35" t="s">
        <v>28</v>
      </c>
      <c r="R20" s="27">
        <f t="shared" si="13"/>
        <v>6846.666666666667</v>
      </c>
      <c r="S20" s="35" t="s">
        <v>28</v>
      </c>
      <c r="T20" s="27">
        <f t="shared" si="14"/>
        <v>7512.2666666666673</v>
      </c>
      <c r="U20" s="23"/>
      <c r="W20" s="34">
        <f t="shared" si="15"/>
        <v>74172.799999999988</v>
      </c>
      <c r="X20" s="35" t="s">
        <v>28</v>
      </c>
      <c r="Y20" s="27">
        <f t="shared" si="16"/>
        <v>82160</v>
      </c>
      <c r="Z20" s="35" t="s">
        <v>28</v>
      </c>
      <c r="AA20" s="37">
        <f t="shared" si="17"/>
        <v>90147.200000000012</v>
      </c>
      <c r="AB20" s="23"/>
    </row>
    <row r="21" spans="1:28" x14ac:dyDescent="0.25">
      <c r="A21" s="28" t="s">
        <v>13</v>
      </c>
      <c r="B21" s="39">
        <v>26.92</v>
      </c>
      <c r="C21" s="40" t="s">
        <v>28</v>
      </c>
      <c r="D21" s="41">
        <v>29.82</v>
      </c>
      <c r="E21" s="40" t="s">
        <v>28</v>
      </c>
      <c r="F21" s="41">
        <v>32.72</v>
      </c>
      <c r="G21" s="23"/>
      <c r="H21" s="27"/>
      <c r="I21" s="34">
        <f t="shared" si="9"/>
        <v>2153.6000000000004</v>
      </c>
      <c r="J21" s="3" t="s">
        <v>28</v>
      </c>
      <c r="K21" s="27">
        <f t="shared" si="10"/>
        <v>2385.6</v>
      </c>
      <c r="L21" s="35" t="s">
        <v>28</v>
      </c>
      <c r="M21" s="27">
        <f t="shared" si="11"/>
        <v>2617.6</v>
      </c>
      <c r="N21" s="23"/>
      <c r="O21" s="27"/>
      <c r="P21" s="34">
        <f t="shared" si="12"/>
        <v>4666.1333333333341</v>
      </c>
      <c r="Q21" s="35" t="s">
        <v>28</v>
      </c>
      <c r="R21" s="27">
        <f t="shared" si="13"/>
        <v>5168.8</v>
      </c>
      <c r="S21" s="35" t="s">
        <v>28</v>
      </c>
      <c r="T21" s="27">
        <f t="shared" si="14"/>
        <v>5671.4666666666662</v>
      </c>
      <c r="U21" s="23"/>
      <c r="W21" s="34">
        <f t="shared" si="15"/>
        <v>55993.600000000006</v>
      </c>
      <c r="X21" s="35" t="s">
        <v>28</v>
      </c>
      <c r="Y21" s="27">
        <f t="shared" si="16"/>
        <v>62025.599999999999</v>
      </c>
      <c r="Z21" s="35" t="s">
        <v>28</v>
      </c>
      <c r="AA21" s="37">
        <f t="shared" si="17"/>
        <v>68057.599999999991</v>
      </c>
      <c r="AB21" s="23"/>
    </row>
    <row r="22" spans="1:28" x14ac:dyDescent="0.25">
      <c r="A22" s="28" t="s">
        <v>14</v>
      </c>
      <c r="B22" s="39">
        <v>36.81</v>
      </c>
      <c r="C22" s="40" t="s">
        <v>28</v>
      </c>
      <c r="D22" s="41">
        <v>40.774999999999999</v>
      </c>
      <c r="E22" s="40" t="s">
        <v>28</v>
      </c>
      <c r="F22" s="41">
        <v>44.74</v>
      </c>
      <c r="G22" s="23"/>
      <c r="H22" s="27"/>
      <c r="I22" s="34">
        <f t="shared" si="9"/>
        <v>2944.8</v>
      </c>
      <c r="J22" s="3" t="s">
        <v>28</v>
      </c>
      <c r="K22" s="27">
        <f t="shared" si="10"/>
        <v>3262</v>
      </c>
      <c r="L22" s="35" t="s">
        <v>28</v>
      </c>
      <c r="M22" s="27">
        <f t="shared" si="11"/>
        <v>3579.2000000000003</v>
      </c>
      <c r="N22" s="23"/>
      <c r="O22" s="27"/>
      <c r="P22" s="34">
        <f t="shared" si="12"/>
        <v>6380.4000000000005</v>
      </c>
      <c r="Q22" s="35" t="s">
        <v>28</v>
      </c>
      <c r="R22" s="27">
        <f t="shared" si="13"/>
        <v>7067.666666666667</v>
      </c>
      <c r="S22" s="35" t="s">
        <v>28</v>
      </c>
      <c r="T22" s="27">
        <f t="shared" si="14"/>
        <v>7754.9333333333343</v>
      </c>
      <c r="U22" s="23"/>
      <c r="W22" s="34">
        <f t="shared" si="15"/>
        <v>76564.800000000003</v>
      </c>
      <c r="X22" s="35" t="s">
        <v>28</v>
      </c>
      <c r="Y22" s="27">
        <f t="shared" si="16"/>
        <v>84812</v>
      </c>
      <c r="Z22" s="35" t="s">
        <v>28</v>
      </c>
      <c r="AA22" s="37">
        <f t="shared" si="17"/>
        <v>93059.200000000012</v>
      </c>
      <c r="AB22" s="23"/>
    </row>
    <row r="23" spans="1:28" x14ac:dyDescent="0.25">
      <c r="A23" s="28" t="s">
        <v>15</v>
      </c>
      <c r="B23" s="39">
        <v>33.340000000000003</v>
      </c>
      <c r="C23" s="40" t="s">
        <v>28</v>
      </c>
      <c r="D23" s="41">
        <v>36.93</v>
      </c>
      <c r="E23" s="40" t="s">
        <v>28</v>
      </c>
      <c r="F23" s="41">
        <v>40.520000000000003</v>
      </c>
      <c r="G23" s="23"/>
      <c r="H23" s="27"/>
      <c r="I23" s="34">
        <f t="shared" si="9"/>
        <v>2667.2000000000003</v>
      </c>
      <c r="J23" s="3" t="s">
        <v>28</v>
      </c>
      <c r="K23" s="27">
        <f t="shared" si="10"/>
        <v>2954.4</v>
      </c>
      <c r="L23" s="35" t="s">
        <v>28</v>
      </c>
      <c r="M23" s="27">
        <f t="shared" si="11"/>
        <v>3241.6000000000004</v>
      </c>
      <c r="N23" s="23"/>
      <c r="O23" s="27"/>
      <c r="P23" s="34">
        <f t="shared" si="12"/>
        <v>5778.9333333333343</v>
      </c>
      <c r="Q23" s="35" t="s">
        <v>28</v>
      </c>
      <c r="R23" s="27">
        <f t="shared" si="13"/>
        <v>6401.2000000000007</v>
      </c>
      <c r="S23" s="35" t="s">
        <v>28</v>
      </c>
      <c r="T23" s="27">
        <f t="shared" si="14"/>
        <v>7023.4666666666672</v>
      </c>
      <c r="U23" s="23"/>
      <c r="W23" s="34">
        <f t="shared" si="15"/>
        <v>69347.200000000012</v>
      </c>
      <c r="X23" s="35" t="s">
        <v>28</v>
      </c>
      <c r="Y23" s="27">
        <f t="shared" si="16"/>
        <v>76814.400000000009</v>
      </c>
      <c r="Z23" s="35" t="s">
        <v>28</v>
      </c>
      <c r="AA23" s="37">
        <f t="shared" si="17"/>
        <v>84281.600000000006</v>
      </c>
      <c r="AB23" s="23"/>
    </row>
    <row r="24" spans="1:28" x14ac:dyDescent="0.25">
      <c r="A24" s="28" t="s">
        <v>16</v>
      </c>
      <c r="B24" s="39">
        <v>40.229999999999997</v>
      </c>
      <c r="C24" s="40" t="s">
        <v>28</v>
      </c>
      <c r="D24" s="41">
        <v>44.564999999999998</v>
      </c>
      <c r="E24" s="40" t="s">
        <v>28</v>
      </c>
      <c r="F24" s="41">
        <v>48.9</v>
      </c>
      <c r="G24" s="23"/>
      <c r="H24" s="27"/>
      <c r="I24" s="34">
        <f t="shared" si="9"/>
        <v>3218.3999999999996</v>
      </c>
      <c r="J24" s="3" t="s">
        <v>28</v>
      </c>
      <c r="K24" s="27">
        <f t="shared" si="10"/>
        <v>3565.2</v>
      </c>
      <c r="L24" s="35" t="s">
        <v>28</v>
      </c>
      <c r="M24" s="27">
        <f t="shared" si="11"/>
        <v>3912</v>
      </c>
      <c r="N24" s="23"/>
      <c r="O24" s="27"/>
      <c r="P24" s="34">
        <f t="shared" si="12"/>
        <v>6973.2</v>
      </c>
      <c r="Q24" s="35" t="s">
        <v>28</v>
      </c>
      <c r="R24" s="27">
        <f t="shared" si="13"/>
        <v>7724.5999999999995</v>
      </c>
      <c r="S24" s="35" t="s">
        <v>28</v>
      </c>
      <c r="T24" s="27">
        <f t="shared" si="14"/>
        <v>8476</v>
      </c>
      <c r="U24" s="23"/>
      <c r="W24" s="34">
        <f t="shared" si="15"/>
        <v>83678.399999999994</v>
      </c>
      <c r="X24" s="35" t="s">
        <v>28</v>
      </c>
      <c r="Y24" s="27">
        <f t="shared" si="16"/>
        <v>92695.2</v>
      </c>
      <c r="Z24" s="35" t="s">
        <v>28</v>
      </c>
      <c r="AA24" s="37">
        <f t="shared" si="17"/>
        <v>101712</v>
      </c>
      <c r="AB24" s="23"/>
    </row>
    <row r="25" spans="1:28" x14ac:dyDescent="0.25">
      <c r="A25" s="28" t="s">
        <v>17</v>
      </c>
      <c r="B25" s="39">
        <v>27.64</v>
      </c>
      <c r="C25" s="40" t="s">
        <v>28</v>
      </c>
      <c r="D25" s="41">
        <v>30.62</v>
      </c>
      <c r="E25" s="40" t="s">
        <v>28</v>
      </c>
      <c r="F25" s="41">
        <v>33.6</v>
      </c>
      <c r="G25" s="23"/>
      <c r="H25" s="27"/>
      <c r="I25" s="34">
        <f t="shared" si="9"/>
        <v>2211.1999999999998</v>
      </c>
      <c r="J25" s="3" t="s">
        <v>28</v>
      </c>
      <c r="K25" s="27">
        <f t="shared" si="10"/>
        <v>2449.6</v>
      </c>
      <c r="L25" s="35" t="s">
        <v>28</v>
      </c>
      <c r="M25" s="27">
        <f t="shared" si="11"/>
        <v>2688</v>
      </c>
      <c r="N25" s="23"/>
      <c r="O25" s="27"/>
      <c r="P25" s="34">
        <f t="shared" si="12"/>
        <v>4790.9333333333334</v>
      </c>
      <c r="Q25" s="35" t="s">
        <v>28</v>
      </c>
      <c r="R25" s="27">
        <f t="shared" si="13"/>
        <v>5307.4666666666662</v>
      </c>
      <c r="S25" s="35" t="s">
        <v>28</v>
      </c>
      <c r="T25" s="27">
        <f t="shared" si="14"/>
        <v>5824</v>
      </c>
      <c r="U25" s="23"/>
      <c r="W25" s="34">
        <f t="shared" si="15"/>
        <v>57491.199999999997</v>
      </c>
      <c r="X25" s="35" t="s">
        <v>28</v>
      </c>
      <c r="Y25" s="27">
        <f t="shared" si="16"/>
        <v>63689.599999999999</v>
      </c>
      <c r="Z25" s="35" t="s">
        <v>28</v>
      </c>
      <c r="AA25" s="37">
        <f t="shared" si="17"/>
        <v>69888</v>
      </c>
      <c r="AB25" s="23"/>
    </row>
    <row r="26" spans="1:28" x14ac:dyDescent="0.25">
      <c r="A26" s="28" t="s">
        <v>18</v>
      </c>
      <c r="B26" s="39">
        <v>22.49</v>
      </c>
      <c r="C26" s="40" t="s">
        <v>28</v>
      </c>
      <c r="D26" s="41">
        <v>24.914999999999999</v>
      </c>
      <c r="E26" s="40" t="s">
        <v>28</v>
      </c>
      <c r="F26" s="41">
        <v>27.34</v>
      </c>
      <c r="G26" s="23"/>
      <c r="H26" s="27"/>
      <c r="I26" s="34">
        <f t="shared" si="9"/>
        <v>1799.1999999999998</v>
      </c>
      <c r="J26" s="3" t="s">
        <v>28</v>
      </c>
      <c r="K26" s="27">
        <f t="shared" si="10"/>
        <v>1993.1999999999998</v>
      </c>
      <c r="L26" s="35" t="s">
        <v>28</v>
      </c>
      <c r="M26" s="27">
        <f t="shared" si="11"/>
        <v>2187.1999999999998</v>
      </c>
      <c r="N26" s="23"/>
      <c r="O26" s="27"/>
      <c r="P26" s="34">
        <f t="shared" si="12"/>
        <v>3898.2666666666664</v>
      </c>
      <c r="Q26" s="35" t="s">
        <v>28</v>
      </c>
      <c r="R26" s="27">
        <f t="shared" si="13"/>
        <v>4318.5999999999995</v>
      </c>
      <c r="S26" s="35" t="s">
        <v>28</v>
      </c>
      <c r="T26" s="27">
        <f t="shared" si="14"/>
        <v>4738.9333333333334</v>
      </c>
      <c r="U26" s="23"/>
      <c r="W26" s="34">
        <f t="shared" si="15"/>
        <v>46779.199999999997</v>
      </c>
      <c r="X26" s="35" t="s">
        <v>28</v>
      </c>
      <c r="Y26" s="27">
        <f t="shared" si="16"/>
        <v>51823.199999999997</v>
      </c>
      <c r="Z26" s="35" t="s">
        <v>28</v>
      </c>
      <c r="AA26" s="37">
        <f t="shared" si="17"/>
        <v>56867.199999999997</v>
      </c>
      <c r="AB26" s="23"/>
    </row>
    <row r="27" spans="1:28" x14ac:dyDescent="0.25">
      <c r="A27" s="28" t="s">
        <v>19</v>
      </c>
      <c r="B27" s="39">
        <v>25.29</v>
      </c>
      <c r="C27" s="40" t="s">
        <v>28</v>
      </c>
      <c r="D27" s="41">
        <v>28.015000000000001</v>
      </c>
      <c r="E27" s="40" t="s">
        <v>28</v>
      </c>
      <c r="F27" s="41">
        <v>30.74</v>
      </c>
      <c r="G27" s="23"/>
      <c r="H27" s="27"/>
      <c r="I27" s="34">
        <f t="shared" si="9"/>
        <v>2023.1999999999998</v>
      </c>
      <c r="J27" s="3" t="s">
        <v>28</v>
      </c>
      <c r="K27" s="27">
        <f t="shared" si="10"/>
        <v>2241.1999999999998</v>
      </c>
      <c r="L27" s="35" t="s">
        <v>28</v>
      </c>
      <c r="M27" s="27">
        <f t="shared" si="11"/>
        <v>2459.1999999999998</v>
      </c>
      <c r="N27" s="23"/>
      <c r="O27" s="27"/>
      <c r="P27" s="34">
        <f t="shared" si="12"/>
        <v>4383.5999999999995</v>
      </c>
      <c r="Q27" s="35" t="s">
        <v>28</v>
      </c>
      <c r="R27" s="27">
        <f t="shared" si="13"/>
        <v>4855.9333333333334</v>
      </c>
      <c r="S27" s="35" t="s">
        <v>28</v>
      </c>
      <c r="T27" s="27">
        <f t="shared" si="14"/>
        <v>5328.2666666666664</v>
      </c>
      <c r="U27" s="23"/>
      <c r="W27" s="34">
        <f t="shared" si="15"/>
        <v>52603.199999999997</v>
      </c>
      <c r="X27" s="35" t="s">
        <v>28</v>
      </c>
      <c r="Y27" s="27">
        <f t="shared" si="16"/>
        <v>58271.199999999997</v>
      </c>
      <c r="Z27" s="35" t="s">
        <v>28</v>
      </c>
      <c r="AA27" s="37">
        <f t="shared" si="17"/>
        <v>63939.199999999997</v>
      </c>
      <c r="AB27" s="23"/>
    </row>
    <row r="28" spans="1:28" x14ac:dyDescent="0.25">
      <c r="A28" s="28" t="s">
        <v>20</v>
      </c>
      <c r="B28" s="39">
        <v>25.29</v>
      </c>
      <c r="C28" s="40" t="s">
        <v>28</v>
      </c>
      <c r="D28" s="41">
        <v>28.015000000000001</v>
      </c>
      <c r="E28" s="40" t="s">
        <v>28</v>
      </c>
      <c r="F28" s="41">
        <v>30.74</v>
      </c>
      <c r="G28" s="23"/>
      <c r="H28" s="27"/>
      <c r="I28" s="34">
        <f t="shared" si="9"/>
        <v>2023.1999999999998</v>
      </c>
      <c r="J28" s="3" t="s">
        <v>28</v>
      </c>
      <c r="K28" s="27">
        <f t="shared" si="10"/>
        <v>2241.1999999999998</v>
      </c>
      <c r="L28" s="35" t="s">
        <v>28</v>
      </c>
      <c r="M28" s="27">
        <f t="shared" si="11"/>
        <v>2459.1999999999998</v>
      </c>
      <c r="N28" s="23"/>
      <c r="O28" s="27"/>
      <c r="P28" s="34">
        <f t="shared" si="12"/>
        <v>4383.5999999999995</v>
      </c>
      <c r="Q28" s="35" t="s">
        <v>28</v>
      </c>
      <c r="R28" s="27">
        <f t="shared" si="13"/>
        <v>4855.9333333333334</v>
      </c>
      <c r="S28" s="35" t="s">
        <v>28</v>
      </c>
      <c r="T28" s="27">
        <f t="shared" si="14"/>
        <v>5328.2666666666664</v>
      </c>
      <c r="U28" s="23"/>
      <c r="W28" s="34">
        <f t="shared" si="15"/>
        <v>52603.199999999997</v>
      </c>
      <c r="X28" s="35" t="s">
        <v>28</v>
      </c>
      <c r="Y28" s="27">
        <f t="shared" si="16"/>
        <v>58271.199999999997</v>
      </c>
      <c r="Z28" s="35" t="s">
        <v>28</v>
      </c>
      <c r="AA28" s="37">
        <f t="shared" si="17"/>
        <v>63939.199999999997</v>
      </c>
      <c r="AB28" s="23"/>
    </row>
    <row r="29" spans="1:28" x14ac:dyDescent="0.25">
      <c r="A29" s="28" t="s">
        <v>21</v>
      </c>
      <c r="B29" s="39">
        <v>40.229999999999997</v>
      </c>
      <c r="C29" s="40" t="s">
        <v>28</v>
      </c>
      <c r="D29" s="41">
        <v>44.564999999999998</v>
      </c>
      <c r="E29" s="40" t="s">
        <v>28</v>
      </c>
      <c r="F29" s="41">
        <v>48.9</v>
      </c>
      <c r="G29" s="23"/>
      <c r="H29" s="27"/>
      <c r="I29" s="34">
        <f t="shared" si="9"/>
        <v>3218.3999999999996</v>
      </c>
      <c r="J29" s="3" t="s">
        <v>28</v>
      </c>
      <c r="K29" s="27">
        <f t="shared" si="10"/>
        <v>3565.2</v>
      </c>
      <c r="L29" s="35" t="s">
        <v>28</v>
      </c>
      <c r="M29" s="27">
        <f t="shared" si="11"/>
        <v>3912</v>
      </c>
      <c r="N29" s="23"/>
      <c r="O29" s="27"/>
      <c r="P29" s="34">
        <f t="shared" si="12"/>
        <v>6973.2</v>
      </c>
      <c r="Q29" s="35" t="s">
        <v>28</v>
      </c>
      <c r="R29" s="27">
        <f t="shared" si="13"/>
        <v>7724.5999999999995</v>
      </c>
      <c r="S29" s="35" t="s">
        <v>28</v>
      </c>
      <c r="T29" s="27">
        <f t="shared" si="14"/>
        <v>8476</v>
      </c>
      <c r="U29" s="23"/>
      <c r="W29" s="34">
        <f t="shared" si="15"/>
        <v>83678.399999999994</v>
      </c>
      <c r="X29" s="35" t="s">
        <v>28</v>
      </c>
      <c r="Y29" s="27">
        <f t="shared" si="16"/>
        <v>92695.2</v>
      </c>
      <c r="Z29" s="35" t="s">
        <v>28</v>
      </c>
      <c r="AA29" s="37">
        <f t="shared" si="17"/>
        <v>101712</v>
      </c>
      <c r="AB29" s="23"/>
    </row>
    <row r="30" spans="1:28" x14ac:dyDescent="0.25">
      <c r="A30" s="28" t="s">
        <v>22</v>
      </c>
      <c r="B30" s="39">
        <v>40.229999999999997</v>
      </c>
      <c r="C30" s="40" t="s">
        <v>28</v>
      </c>
      <c r="D30" s="41">
        <v>44.564999999999998</v>
      </c>
      <c r="E30" s="40" t="s">
        <v>28</v>
      </c>
      <c r="F30" s="41">
        <v>48.9</v>
      </c>
      <c r="G30" s="23"/>
      <c r="H30" s="27"/>
      <c r="I30" s="34">
        <f t="shared" si="9"/>
        <v>3218.3999999999996</v>
      </c>
      <c r="J30" s="3" t="s">
        <v>28</v>
      </c>
      <c r="K30" s="27">
        <f t="shared" si="10"/>
        <v>3565.2</v>
      </c>
      <c r="L30" s="35" t="s">
        <v>28</v>
      </c>
      <c r="M30" s="27">
        <f t="shared" si="11"/>
        <v>3912</v>
      </c>
      <c r="N30" s="23"/>
      <c r="O30" s="27"/>
      <c r="P30" s="34">
        <f t="shared" si="12"/>
        <v>6973.2</v>
      </c>
      <c r="Q30" s="35" t="s">
        <v>28</v>
      </c>
      <c r="R30" s="27">
        <f t="shared" si="13"/>
        <v>7724.5999999999995</v>
      </c>
      <c r="S30" s="35" t="s">
        <v>28</v>
      </c>
      <c r="T30" s="27">
        <f t="shared" si="14"/>
        <v>8476</v>
      </c>
      <c r="U30" s="23"/>
      <c r="W30" s="34">
        <f t="shared" si="15"/>
        <v>83678.399999999994</v>
      </c>
      <c r="X30" s="35" t="s">
        <v>28</v>
      </c>
      <c r="Y30" s="27">
        <f t="shared" si="16"/>
        <v>92695.2</v>
      </c>
      <c r="Z30" s="35" t="s">
        <v>28</v>
      </c>
      <c r="AA30" s="37">
        <f t="shared" si="17"/>
        <v>101712</v>
      </c>
      <c r="AB30" s="23"/>
    </row>
    <row r="31" spans="1:28" x14ac:dyDescent="0.25">
      <c r="A31" s="28" t="s">
        <v>23</v>
      </c>
      <c r="B31" s="39">
        <v>35.92</v>
      </c>
      <c r="C31" s="40" t="s">
        <v>28</v>
      </c>
      <c r="D31" s="41">
        <v>39.6</v>
      </c>
      <c r="E31" s="40" t="s">
        <v>28</v>
      </c>
      <c r="F31" s="41">
        <v>43.66</v>
      </c>
      <c r="G31" s="23"/>
      <c r="H31" s="27"/>
      <c r="I31" s="34">
        <f t="shared" si="9"/>
        <v>2873.6000000000004</v>
      </c>
      <c r="J31" s="3" t="s">
        <v>28</v>
      </c>
      <c r="K31" s="27">
        <f t="shared" si="10"/>
        <v>3168</v>
      </c>
      <c r="L31" s="35" t="s">
        <v>28</v>
      </c>
      <c r="M31" s="27">
        <f t="shared" si="11"/>
        <v>3492.7999999999997</v>
      </c>
      <c r="N31" s="23"/>
      <c r="O31" s="27"/>
      <c r="P31" s="34">
        <f t="shared" si="12"/>
        <v>6226.1333333333341</v>
      </c>
      <c r="Q31" s="35" t="s">
        <v>28</v>
      </c>
      <c r="R31" s="27">
        <f t="shared" si="13"/>
        <v>6864</v>
      </c>
      <c r="S31" s="35" t="s">
        <v>28</v>
      </c>
      <c r="T31" s="27">
        <f t="shared" si="14"/>
        <v>7567.7333333333327</v>
      </c>
      <c r="U31" s="23"/>
      <c r="W31" s="34">
        <f t="shared" si="15"/>
        <v>74713.600000000006</v>
      </c>
      <c r="X31" s="35" t="s">
        <v>28</v>
      </c>
      <c r="Y31" s="27">
        <f t="shared" si="16"/>
        <v>82368</v>
      </c>
      <c r="Z31" s="35" t="s">
        <v>28</v>
      </c>
      <c r="AA31" s="37">
        <f t="shared" si="17"/>
        <v>90812.799999999988</v>
      </c>
      <c r="AB31" s="23"/>
    </row>
    <row r="32" spans="1:28" x14ac:dyDescent="0.25">
      <c r="A32" s="28" t="s">
        <v>25</v>
      </c>
      <c r="B32" s="39">
        <v>26.532692307692308</v>
      </c>
      <c r="C32" s="40" t="s">
        <v>28</v>
      </c>
      <c r="D32" s="41">
        <v>33.164423076923079</v>
      </c>
      <c r="E32" s="40" t="s">
        <v>28</v>
      </c>
      <c r="F32" s="41">
        <v>39.79615384615385</v>
      </c>
      <c r="G32" s="23"/>
      <c r="H32" s="27"/>
      <c r="I32" s="34">
        <f t="shared" si="9"/>
        <v>2122.6153846153848</v>
      </c>
      <c r="J32" s="3" t="s">
        <v>28</v>
      </c>
      <c r="K32" s="27">
        <f t="shared" si="10"/>
        <v>2653.1538461538462</v>
      </c>
      <c r="L32" s="35" t="s">
        <v>28</v>
      </c>
      <c r="M32" s="27">
        <f t="shared" si="11"/>
        <v>3183.6923076923081</v>
      </c>
      <c r="N32" s="23"/>
      <c r="O32" s="27"/>
      <c r="P32" s="34">
        <f t="shared" si="12"/>
        <v>4599</v>
      </c>
      <c r="Q32" s="35" t="s">
        <v>28</v>
      </c>
      <c r="R32" s="27">
        <f t="shared" si="13"/>
        <v>5748.5</v>
      </c>
      <c r="S32" s="35" t="s">
        <v>28</v>
      </c>
      <c r="T32" s="27">
        <f t="shared" si="14"/>
        <v>6898.0000000000009</v>
      </c>
      <c r="U32" s="23"/>
      <c r="W32" s="34">
        <f t="shared" si="15"/>
        <v>55188</v>
      </c>
      <c r="X32" s="35" t="s">
        <v>28</v>
      </c>
      <c r="Y32" s="27">
        <f t="shared" si="16"/>
        <v>68982</v>
      </c>
      <c r="Z32" s="35" t="s">
        <v>28</v>
      </c>
      <c r="AA32" s="37">
        <f t="shared" si="17"/>
        <v>82776.000000000015</v>
      </c>
      <c r="AB32" s="23"/>
    </row>
    <row r="33" spans="1:28" x14ac:dyDescent="0.25">
      <c r="A33" s="28" t="s">
        <v>26</v>
      </c>
      <c r="B33" s="39">
        <v>42.24</v>
      </c>
      <c r="C33" s="40" t="s">
        <v>28</v>
      </c>
      <c r="D33" s="41">
        <v>46.795000000000002</v>
      </c>
      <c r="E33" s="40" t="s">
        <v>28</v>
      </c>
      <c r="F33" s="41">
        <v>51.35</v>
      </c>
      <c r="G33" s="23"/>
      <c r="H33" s="27"/>
      <c r="I33" s="34">
        <f t="shared" si="9"/>
        <v>3379.2000000000003</v>
      </c>
      <c r="J33" s="3" t="s">
        <v>28</v>
      </c>
      <c r="K33" s="27">
        <f t="shared" si="10"/>
        <v>3743.6000000000004</v>
      </c>
      <c r="L33" s="35" t="s">
        <v>28</v>
      </c>
      <c r="M33" s="27">
        <f t="shared" si="11"/>
        <v>4108</v>
      </c>
      <c r="N33" s="23"/>
      <c r="O33" s="27"/>
      <c r="P33" s="34">
        <f t="shared" si="12"/>
        <v>7321.6000000000013</v>
      </c>
      <c r="Q33" s="35" t="s">
        <v>28</v>
      </c>
      <c r="R33" s="27">
        <f t="shared" si="13"/>
        <v>8111.1333333333341</v>
      </c>
      <c r="S33" s="35" t="s">
        <v>28</v>
      </c>
      <c r="T33" s="27">
        <f t="shared" si="14"/>
        <v>8900.6666666666661</v>
      </c>
      <c r="U33" s="23"/>
      <c r="W33" s="34">
        <f t="shared" si="15"/>
        <v>87859.200000000012</v>
      </c>
      <c r="X33" s="35" t="s">
        <v>28</v>
      </c>
      <c r="Y33" s="27">
        <f t="shared" si="16"/>
        <v>97333.6</v>
      </c>
      <c r="Z33" s="35" t="s">
        <v>28</v>
      </c>
      <c r="AA33" s="37">
        <f t="shared" si="17"/>
        <v>106808</v>
      </c>
      <c r="AB33" s="23"/>
    </row>
    <row r="34" spans="1:28" x14ac:dyDescent="0.25">
      <c r="A34" s="28" t="s">
        <v>27</v>
      </c>
      <c r="B34" s="39">
        <v>27.97</v>
      </c>
      <c r="C34" s="40"/>
      <c r="D34" s="41">
        <v>30.48</v>
      </c>
      <c r="E34" s="40"/>
      <c r="F34" s="41">
        <v>34.01</v>
      </c>
      <c r="G34" s="23"/>
      <c r="H34" s="27"/>
      <c r="I34" s="34">
        <f t="shared" si="9"/>
        <v>2237.6</v>
      </c>
      <c r="J34" s="3" t="s">
        <v>28</v>
      </c>
      <c r="K34" s="27">
        <f t="shared" si="10"/>
        <v>2438.4</v>
      </c>
      <c r="L34" s="35" t="s">
        <v>28</v>
      </c>
      <c r="M34" s="27">
        <f t="shared" si="11"/>
        <v>2720.7999999999997</v>
      </c>
      <c r="N34" s="23"/>
      <c r="O34" s="27"/>
      <c r="P34" s="34">
        <f t="shared" si="12"/>
        <v>4848.1333333333332</v>
      </c>
      <c r="Q34" s="35" t="s">
        <v>28</v>
      </c>
      <c r="R34" s="27">
        <f t="shared" si="13"/>
        <v>5283.2</v>
      </c>
      <c r="S34" s="35" t="s">
        <v>28</v>
      </c>
      <c r="T34" s="27">
        <f t="shared" si="14"/>
        <v>5895.0666666666657</v>
      </c>
      <c r="U34" s="23"/>
      <c r="W34" s="34">
        <f t="shared" si="15"/>
        <v>58177.599999999999</v>
      </c>
      <c r="X34" s="35" t="s">
        <v>28</v>
      </c>
      <c r="Y34" s="27">
        <f t="shared" si="16"/>
        <v>63398.400000000001</v>
      </c>
      <c r="Z34" s="35" t="s">
        <v>28</v>
      </c>
      <c r="AA34" s="37">
        <f t="shared" si="17"/>
        <v>70740.799999999988</v>
      </c>
      <c r="AB34" s="23"/>
    </row>
    <row r="35" spans="1:28" ht="14.1" customHeight="1" x14ac:dyDescent="0.25">
      <c r="A35" s="43"/>
      <c r="B35" s="44"/>
      <c r="C35" s="45"/>
      <c r="D35" s="45"/>
      <c r="E35" s="46"/>
      <c r="F35" s="45"/>
      <c r="G35" s="23"/>
      <c r="H35" s="27"/>
      <c r="I35" s="47"/>
      <c r="J35" s="46"/>
      <c r="K35" s="48"/>
      <c r="L35" s="49"/>
      <c r="M35" s="48"/>
      <c r="N35" s="23"/>
      <c r="O35" s="27"/>
      <c r="P35" s="47"/>
      <c r="Q35" s="49"/>
      <c r="R35" s="48"/>
      <c r="S35" s="49"/>
      <c r="T35" s="48"/>
      <c r="U35" s="23"/>
      <c r="W35" s="47"/>
      <c r="X35" s="49"/>
      <c r="Y35" s="48"/>
      <c r="Z35" s="49"/>
      <c r="AA35" s="48"/>
      <c r="AB35" s="23"/>
    </row>
    <row r="36" spans="1:28" x14ac:dyDescent="0.25">
      <c r="A36" s="114" t="s">
        <v>32</v>
      </c>
      <c r="B36" s="39">
        <v>14.51</v>
      </c>
      <c r="C36" s="40">
        <v>15.24</v>
      </c>
      <c r="D36" s="41">
        <v>16</v>
      </c>
      <c r="E36" s="40">
        <v>16.8</v>
      </c>
      <c r="F36" s="41">
        <v>17.64</v>
      </c>
      <c r="G36" s="23"/>
      <c r="I36" s="34">
        <f t="shared" ref="I36:I78" si="18">B36*80</f>
        <v>1160.8</v>
      </c>
      <c r="J36" s="27">
        <f t="shared" ref="J36:J78" si="19">C36*80</f>
        <v>1219.2</v>
      </c>
      <c r="K36" s="27">
        <f t="shared" ref="K36:K78" si="20">D36*80</f>
        <v>1280</v>
      </c>
      <c r="L36" s="27">
        <f t="shared" ref="L36:L78" si="21">E36*80</f>
        <v>1344</v>
      </c>
      <c r="M36" s="27">
        <f t="shared" si="11"/>
        <v>1411.2</v>
      </c>
      <c r="N36" s="23"/>
      <c r="P36" s="34">
        <f t="shared" ref="P36:U52" si="22">(I36*26)/12</f>
        <v>2515.0666666666666</v>
      </c>
      <c r="Q36" s="27">
        <f t="shared" si="22"/>
        <v>2641.6</v>
      </c>
      <c r="R36" s="27">
        <f t="shared" si="22"/>
        <v>2773.3333333333335</v>
      </c>
      <c r="S36" s="27">
        <f t="shared" si="22"/>
        <v>2912</v>
      </c>
      <c r="T36" s="27">
        <f t="shared" si="22"/>
        <v>3057.6000000000004</v>
      </c>
      <c r="U36" s="23"/>
      <c r="W36" s="34">
        <f t="shared" si="15"/>
        <v>30180.799999999999</v>
      </c>
      <c r="X36" s="27">
        <f t="shared" si="15"/>
        <v>31699.200000000001</v>
      </c>
      <c r="Y36" s="27">
        <f t="shared" si="15"/>
        <v>33280</v>
      </c>
      <c r="Z36" s="27">
        <f t="shared" si="15"/>
        <v>34944</v>
      </c>
      <c r="AA36" s="37">
        <f t="shared" si="15"/>
        <v>36691.200000000004</v>
      </c>
      <c r="AB36" s="23"/>
    </row>
    <row r="37" spans="1:28" x14ac:dyDescent="0.25">
      <c r="A37" s="114" t="s">
        <v>33</v>
      </c>
      <c r="B37" s="39">
        <v>16.380000000000003</v>
      </c>
      <c r="C37" s="40">
        <v>17.200000000000003</v>
      </c>
      <c r="D37" s="41">
        <v>18.060000000000002</v>
      </c>
      <c r="E37" s="40">
        <v>18.96</v>
      </c>
      <c r="F37" s="41">
        <v>19.900000000000002</v>
      </c>
      <c r="G37" s="23"/>
      <c r="I37" s="34">
        <f t="shared" si="18"/>
        <v>1310.4000000000001</v>
      </c>
      <c r="J37" s="27">
        <f t="shared" si="19"/>
        <v>1376.0000000000002</v>
      </c>
      <c r="K37" s="27">
        <f t="shared" si="20"/>
        <v>1444.8000000000002</v>
      </c>
      <c r="L37" s="27">
        <f t="shared" si="21"/>
        <v>1516.8000000000002</v>
      </c>
      <c r="M37" s="27">
        <f t="shared" si="11"/>
        <v>1592.0000000000002</v>
      </c>
      <c r="N37" s="23"/>
      <c r="P37" s="34">
        <f t="shared" si="22"/>
        <v>2839.2000000000003</v>
      </c>
      <c r="Q37" s="27">
        <f t="shared" si="22"/>
        <v>2981.3333333333339</v>
      </c>
      <c r="R37" s="27">
        <f t="shared" si="22"/>
        <v>3130.4</v>
      </c>
      <c r="S37" s="27">
        <f t="shared" si="22"/>
        <v>3286.4</v>
      </c>
      <c r="T37" s="27">
        <f t="shared" si="22"/>
        <v>3449.3333333333339</v>
      </c>
      <c r="U37" s="23"/>
      <c r="W37" s="34">
        <f t="shared" ref="W37:AB75" si="23">I37*26</f>
        <v>34070.400000000001</v>
      </c>
      <c r="X37" s="27">
        <f t="shared" si="23"/>
        <v>35776.000000000007</v>
      </c>
      <c r="Y37" s="27">
        <f t="shared" si="23"/>
        <v>37564.800000000003</v>
      </c>
      <c r="Z37" s="27">
        <f t="shared" si="23"/>
        <v>39436.800000000003</v>
      </c>
      <c r="AA37" s="37">
        <f t="shared" si="23"/>
        <v>41392.000000000007</v>
      </c>
      <c r="AB37" s="23"/>
    </row>
    <row r="38" spans="1:28" x14ac:dyDescent="0.25">
      <c r="A38" s="114" t="s">
        <v>34</v>
      </c>
      <c r="B38" s="39">
        <v>18.020000000000003</v>
      </c>
      <c r="C38" s="40">
        <v>18.920000000000002</v>
      </c>
      <c r="D38" s="41">
        <v>19.87</v>
      </c>
      <c r="E38" s="40">
        <v>20.860000000000003</v>
      </c>
      <c r="F38" s="41">
        <v>21.9</v>
      </c>
      <c r="G38" s="23"/>
      <c r="I38" s="34">
        <f t="shared" si="18"/>
        <v>1441.6000000000004</v>
      </c>
      <c r="J38" s="27">
        <f t="shared" si="19"/>
        <v>1513.6000000000001</v>
      </c>
      <c r="K38" s="27">
        <f t="shared" si="20"/>
        <v>1589.6000000000001</v>
      </c>
      <c r="L38" s="27">
        <f t="shared" si="21"/>
        <v>1668.8000000000002</v>
      </c>
      <c r="M38" s="27">
        <f t="shared" si="11"/>
        <v>1752</v>
      </c>
      <c r="N38" s="23"/>
      <c r="P38" s="34">
        <f t="shared" si="22"/>
        <v>3123.4666666666672</v>
      </c>
      <c r="Q38" s="27">
        <f t="shared" si="22"/>
        <v>3279.4666666666672</v>
      </c>
      <c r="R38" s="27">
        <f t="shared" si="22"/>
        <v>3444.1333333333337</v>
      </c>
      <c r="S38" s="27">
        <f t="shared" si="22"/>
        <v>3615.7333333333336</v>
      </c>
      <c r="T38" s="27">
        <f t="shared" si="22"/>
        <v>3796</v>
      </c>
      <c r="U38" s="23"/>
      <c r="W38" s="34">
        <f t="shared" si="23"/>
        <v>37481.600000000006</v>
      </c>
      <c r="X38" s="27">
        <f t="shared" si="23"/>
        <v>39353.600000000006</v>
      </c>
      <c r="Y38" s="27">
        <f t="shared" si="23"/>
        <v>41329.600000000006</v>
      </c>
      <c r="Z38" s="27">
        <f t="shared" si="23"/>
        <v>43388.800000000003</v>
      </c>
      <c r="AA38" s="37">
        <f t="shared" si="23"/>
        <v>45552</v>
      </c>
      <c r="AB38" s="23"/>
    </row>
    <row r="39" spans="1:28" x14ac:dyDescent="0.25">
      <c r="A39" s="114" t="s">
        <v>154</v>
      </c>
      <c r="B39" s="39">
        <v>14.08</v>
      </c>
      <c r="C39" s="40">
        <v>14.79</v>
      </c>
      <c r="D39" s="41">
        <v>15.52</v>
      </c>
      <c r="E39" s="40">
        <v>16.3</v>
      </c>
      <c r="F39" s="41">
        <v>17.12</v>
      </c>
      <c r="G39" s="23"/>
      <c r="I39" s="34">
        <f t="shared" si="18"/>
        <v>1126.4000000000001</v>
      </c>
      <c r="J39" s="27">
        <f t="shared" si="19"/>
        <v>1183.1999999999998</v>
      </c>
      <c r="K39" s="27">
        <f t="shared" si="20"/>
        <v>1241.5999999999999</v>
      </c>
      <c r="L39" s="27">
        <f t="shared" si="21"/>
        <v>1304</v>
      </c>
      <c r="M39" s="27">
        <f t="shared" si="11"/>
        <v>1369.6000000000001</v>
      </c>
      <c r="N39" s="23"/>
      <c r="P39" s="34">
        <f t="shared" si="22"/>
        <v>2440.5333333333333</v>
      </c>
      <c r="Q39" s="27">
        <f t="shared" si="22"/>
        <v>2563.6</v>
      </c>
      <c r="R39" s="27">
        <f t="shared" si="22"/>
        <v>2690.1333333333332</v>
      </c>
      <c r="S39" s="27">
        <f t="shared" si="22"/>
        <v>2825.3333333333335</v>
      </c>
      <c r="T39" s="27">
        <f t="shared" si="22"/>
        <v>2967.4666666666672</v>
      </c>
      <c r="U39" s="23"/>
      <c r="W39" s="34">
        <f t="shared" si="23"/>
        <v>29286.400000000001</v>
      </c>
      <c r="X39" s="27">
        <f t="shared" si="23"/>
        <v>30763.199999999997</v>
      </c>
      <c r="Y39" s="27">
        <f t="shared" si="23"/>
        <v>32281.599999999999</v>
      </c>
      <c r="Z39" s="27">
        <f t="shared" si="23"/>
        <v>33904</v>
      </c>
      <c r="AA39" s="37">
        <f t="shared" si="23"/>
        <v>35609.600000000006</v>
      </c>
      <c r="AB39" s="23"/>
    </row>
    <row r="40" spans="1:28" x14ac:dyDescent="0.25">
      <c r="A40" s="114" t="s">
        <v>155</v>
      </c>
      <c r="B40" s="39">
        <v>15.66</v>
      </c>
      <c r="C40" s="40">
        <v>16.450000000000003</v>
      </c>
      <c r="D40" s="41">
        <v>17.267299999999999</v>
      </c>
      <c r="E40" s="40">
        <v>18.14</v>
      </c>
      <c r="F40" s="41">
        <v>19.040000000000003</v>
      </c>
      <c r="G40" s="23"/>
      <c r="I40" s="34">
        <f t="shared" si="18"/>
        <v>1252.8</v>
      </c>
      <c r="J40" s="27">
        <f t="shared" si="19"/>
        <v>1316.0000000000002</v>
      </c>
      <c r="K40" s="27">
        <f t="shared" si="20"/>
        <v>1381.384</v>
      </c>
      <c r="L40" s="27">
        <f t="shared" si="21"/>
        <v>1451.2</v>
      </c>
      <c r="M40" s="27">
        <f t="shared" si="11"/>
        <v>1523.2000000000003</v>
      </c>
      <c r="N40" s="23"/>
      <c r="P40" s="34">
        <f t="shared" si="22"/>
        <v>2714.4</v>
      </c>
      <c r="Q40" s="27">
        <f t="shared" si="22"/>
        <v>2851.3333333333339</v>
      </c>
      <c r="R40" s="27">
        <f t="shared" si="22"/>
        <v>2992.9986666666664</v>
      </c>
      <c r="S40" s="27">
        <f t="shared" si="22"/>
        <v>3144.2666666666669</v>
      </c>
      <c r="T40" s="27">
        <f t="shared" si="22"/>
        <v>3300.2666666666669</v>
      </c>
      <c r="U40" s="23"/>
      <c r="W40" s="34">
        <f t="shared" si="23"/>
        <v>32572.799999999999</v>
      </c>
      <c r="X40" s="27">
        <f t="shared" si="23"/>
        <v>34216.000000000007</v>
      </c>
      <c r="Y40" s="27">
        <f t="shared" si="23"/>
        <v>35915.983999999997</v>
      </c>
      <c r="Z40" s="27">
        <f t="shared" si="23"/>
        <v>37731.200000000004</v>
      </c>
      <c r="AA40" s="37">
        <f t="shared" si="23"/>
        <v>39603.200000000004</v>
      </c>
      <c r="AB40" s="23"/>
    </row>
    <row r="41" spans="1:28" x14ac:dyDescent="0.25">
      <c r="A41" s="114" t="s">
        <v>35</v>
      </c>
      <c r="B41" s="39">
        <v>17.37</v>
      </c>
      <c r="C41" s="40">
        <v>18.240000000000002</v>
      </c>
      <c r="D41" s="41">
        <v>19.150000000000002</v>
      </c>
      <c r="E41" s="40">
        <v>20.110000000000003</v>
      </c>
      <c r="F41" s="41">
        <v>21.110000000000003</v>
      </c>
      <c r="G41" s="53">
        <v>25.72</v>
      </c>
      <c r="I41" s="34">
        <f t="shared" si="18"/>
        <v>1389.6000000000001</v>
      </c>
      <c r="J41" s="27">
        <f t="shared" si="19"/>
        <v>1459.2000000000003</v>
      </c>
      <c r="K41" s="27">
        <f t="shared" si="20"/>
        <v>1532.0000000000002</v>
      </c>
      <c r="L41" s="27">
        <f t="shared" si="21"/>
        <v>1608.8000000000002</v>
      </c>
      <c r="M41" s="27">
        <f t="shared" si="11"/>
        <v>1688.8000000000002</v>
      </c>
      <c r="N41" s="55">
        <f>G41*80</f>
        <v>2057.6</v>
      </c>
      <c r="P41" s="34">
        <f t="shared" si="22"/>
        <v>3010.8000000000006</v>
      </c>
      <c r="Q41" s="27">
        <f t="shared" si="22"/>
        <v>3161.6000000000004</v>
      </c>
      <c r="R41" s="27">
        <f t="shared" si="22"/>
        <v>3319.3333333333339</v>
      </c>
      <c r="S41" s="27">
        <f t="shared" si="22"/>
        <v>3485.7333333333336</v>
      </c>
      <c r="T41" s="27">
        <f t="shared" si="22"/>
        <v>3659.0666666666671</v>
      </c>
      <c r="U41" s="115">
        <f t="shared" si="22"/>
        <v>4458.1333333333332</v>
      </c>
      <c r="W41" s="34">
        <f t="shared" si="23"/>
        <v>36129.600000000006</v>
      </c>
      <c r="X41" s="27">
        <f t="shared" si="23"/>
        <v>37939.200000000004</v>
      </c>
      <c r="Y41" s="27">
        <f t="shared" si="23"/>
        <v>39832.000000000007</v>
      </c>
      <c r="Z41" s="27">
        <f t="shared" si="23"/>
        <v>41828.800000000003</v>
      </c>
      <c r="AA41" s="37">
        <f t="shared" si="23"/>
        <v>43908.800000000003</v>
      </c>
      <c r="AB41" s="116">
        <f t="shared" si="23"/>
        <v>53497.599999999999</v>
      </c>
    </row>
    <row r="42" spans="1:28" x14ac:dyDescent="0.25">
      <c r="A42" s="114" t="s">
        <v>193</v>
      </c>
      <c r="B42" s="39">
        <f>B40</f>
        <v>15.66</v>
      </c>
      <c r="C42" s="40">
        <f>C40</f>
        <v>16.450000000000003</v>
      </c>
      <c r="D42" s="41">
        <f>D40</f>
        <v>17.267299999999999</v>
      </c>
      <c r="E42" s="40">
        <f>E40</f>
        <v>18.14</v>
      </c>
      <c r="F42" s="41">
        <f>F40</f>
        <v>19.040000000000003</v>
      </c>
      <c r="G42" s="53">
        <v>23.34</v>
      </c>
      <c r="I42" s="117">
        <f>I40</f>
        <v>1252.8</v>
      </c>
      <c r="J42" s="118">
        <f>J40</f>
        <v>1316.0000000000002</v>
      </c>
      <c r="K42" s="118">
        <f>K40</f>
        <v>1381.384</v>
      </c>
      <c r="L42" s="118">
        <f>L40</f>
        <v>1451.2</v>
      </c>
      <c r="M42" s="118">
        <f>M40</f>
        <v>1523.2000000000003</v>
      </c>
      <c r="N42" s="119">
        <f>G42*80</f>
        <v>1867.2</v>
      </c>
      <c r="P42" s="117">
        <f>P40</f>
        <v>2714.4</v>
      </c>
      <c r="Q42" s="118">
        <f>Q40</f>
        <v>2851.3333333333339</v>
      </c>
      <c r="R42" s="118">
        <f>R40</f>
        <v>2992.9986666666664</v>
      </c>
      <c r="S42" s="118">
        <f>S40</f>
        <v>3144.2666666666669</v>
      </c>
      <c r="T42" s="118">
        <f>T40</f>
        <v>3300.2666666666669</v>
      </c>
      <c r="U42" s="115">
        <f>(N42*26)/12</f>
        <v>4045.6000000000004</v>
      </c>
      <c r="W42" s="117">
        <f>W40</f>
        <v>32572.799999999999</v>
      </c>
      <c r="X42" s="118">
        <f>X40</f>
        <v>34216.000000000007</v>
      </c>
      <c r="Y42" s="118">
        <f>Y40</f>
        <v>35915.983999999997</v>
      </c>
      <c r="Z42" s="118">
        <f>Z40</f>
        <v>37731.200000000004</v>
      </c>
      <c r="AA42" s="118">
        <f>AA40</f>
        <v>39603.200000000004</v>
      </c>
      <c r="AB42" s="116">
        <f t="shared" si="23"/>
        <v>48547.200000000004</v>
      </c>
    </row>
    <row r="43" spans="1:28" x14ac:dyDescent="0.25">
      <c r="A43" s="114" t="s">
        <v>36</v>
      </c>
      <c r="B43" s="39">
        <v>21.09</v>
      </c>
      <c r="C43" s="40">
        <v>22.14</v>
      </c>
      <c r="D43" s="41">
        <v>23.25</v>
      </c>
      <c r="E43" s="40">
        <v>24.41</v>
      </c>
      <c r="F43" s="41">
        <v>25.630000000000003</v>
      </c>
      <c r="G43" s="23"/>
      <c r="I43" s="34">
        <f t="shared" si="18"/>
        <v>1687.2</v>
      </c>
      <c r="J43" s="27">
        <f t="shared" si="19"/>
        <v>1771.2</v>
      </c>
      <c r="K43" s="27">
        <f t="shared" si="20"/>
        <v>1860</v>
      </c>
      <c r="L43" s="27">
        <f t="shared" si="21"/>
        <v>1952.8</v>
      </c>
      <c r="M43" s="27">
        <f t="shared" si="11"/>
        <v>2050.4</v>
      </c>
      <c r="N43" s="23"/>
      <c r="P43" s="34">
        <f t="shared" si="22"/>
        <v>3655.6000000000004</v>
      </c>
      <c r="Q43" s="27">
        <f t="shared" si="22"/>
        <v>3837.6000000000004</v>
      </c>
      <c r="R43" s="27">
        <f t="shared" si="22"/>
        <v>4030</v>
      </c>
      <c r="S43" s="27">
        <f t="shared" si="22"/>
        <v>4231.0666666666666</v>
      </c>
      <c r="T43" s="27">
        <f t="shared" si="22"/>
        <v>4442.5333333333338</v>
      </c>
      <c r="U43" s="23"/>
      <c r="W43" s="34">
        <f t="shared" si="23"/>
        <v>43867.200000000004</v>
      </c>
      <c r="X43" s="27">
        <f t="shared" si="23"/>
        <v>46051.200000000004</v>
      </c>
      <c r="Y43" s="27">
        <f t="shared" si="23"/>
        <v>48360</v>
      </c>
      <c r="Z43" s="27">
        <f t="shared" si="23"/>
        <v>50772.799999999996</v>
      </c>
      <c r="AA43" s="37">
        <f t="shared" si="23"/>
        <v>53310.400000000001</v>
      </c>
      <c r="AB43" s="23"/>
    </row>
    <row r="44" spans="1:28" x14ac:dyDescent="0.25">
      <c r="A44" s="114" t="s">
        <v>37</v>
      </c>
      <c r="B44" s="39">
        <v>17.739999999999998</v>
      </c>
      <c r="C44" s="40">
        <v>18.63</v>
      </c>
      <c r="D44" s="41">
        <v>19.559999999999999</v>
      </c>
      <c r="E44" s="40">
        <v>20.53</v>
      </c>
      <c r="F44" s="41">
        <v>21.56</v>
      </c>
      <c r="G44" s="23"/>
      <c r="I44" s="34">
        <f t="shared" si="18"/>
        <v>1419.1999999999998</v>
      </c>
      <c r="J44" s="27">
        <f t="shared" si="19"/>
        <v>1490.3999999999999</v>
      </c>
      <c r="K44" s="27">
        <f t="shared" si="20"/>
        <v>1564.8</v>
      </c>
      <c r="L44" s="27">
        <f t="shared" si="21"/>
        <v>1642.4</v>
      </c>
      <c r="M44" s="27">
        <f t="shared" si="11"/>
        <v>1724.8</v>
      </c>
      <c r="N44" s="23"/>
      <c r="P44" s="34">
        <f t="shared" si="22"/>
        <v>3074.9333333333329</v>
      </c>
      <c r="Q44" s="27">
        <f t="shared" si="22"/>
        <v>3229.1999999999994</v>
      </c>
      <c r="R44" s="27">
        <f t="shared" si="22"/>
        <v>3390.3999999999996</v>
      </c>
      <c r="S44" s="27">
        <f t="shared" si="22"/>
        <v>3558.5333333333333</v>
      </c>
      <c r="T44" s="27">
        <f t="shared" si="22"/>
        <v>3737.0666666666662</v>
      </c>
      <c r="U44" s="23"/>
      <c r="W44" s="34">
        <f t="shared" si="23"/>
        <v>36899.199999999997</v>
      </c>
      <c r="X44" s="27">
        <f t="shared" si="23"/>
        <v>38750.399999999994</v>
      </c>
      <c r="Y44" s="27">
        <f t="shared" si="23"/>
        <v>40684.799999999996</v>
      </c>
      <c r="Z44" s="27">
        <f t="shared" si="23"/>
        <v>42702.400000000001</v>
      </c>
      <c r="AA44" s="37">
        <f t="shared" si="23"/>
        <v>44844.799999999996</v>
      </c>
      <c r="AB44" s="23"/>
    </row>
    <row r="45" spans="1:28" x14ac:dyDescent="0.25">
      <c r="A45" s="114" t="s">
        <v>158</v>
      </c>
      <c r="B45" s="39">
        <v>21.09</v>
      </c>
      <c r="C45" s="40">
        <v>22.14</v>
      </c>
      <c r="D45" s="41">
        <v>23.25</v>
      </c>
      <c r="E45" s="40">
        <v>24.41</v>
      </c>
      <c r="F45" s="41">
        <v>25.630000000000003</v>
      </c>
      <c r="G45" s="23"/>
      <c r="I45" s="34">
        <f t="shared" si="18"/>
        <v>1687.2</v>
      </c>
      <c r="J45" s="27">
        <f t="shared" si="19"/>
        <v>1771.2</v>
      </c>
      <c r="K45" s="27">
        <f t="shared" si="20"/>
        <v>1860</v>
      </c>
      <c r="L45" s="27">
        <f t="shared" si="21"/>
        <v>1952.8</v>
      </c>
      <c r="M45" s="27">
        <f t="shared" si="11"/>
        <v>2050.4</v>
      </c>
      <c r="N45" s="23"/>
      <c r="P45" s="34">
        <f t="shared" si="22"/>
        <v>3655.6000000000004</v>
      </c>
      <c r="Q45" s="27">
        <f t="shared" si="22"/>
        <v>3837.6000000000004</v>
      </c>
      <c r="R45" s="27">
        <f t="shared" si="22"/>
        <v>4030</v>
      </c>
      <c r="S45" s="27">
        <f t="shared" si="22"/>
        <v>4231.0666666666666</v>
      </c>
      <c r="T45" s="27">
        <f t="shared" si="22"/>
        <v>4442.5333333333338</v>
      </c>
      <c r="U45" s="23"/>
      <c r="W45" s="34">
        <f t="shared" si="23"/>
        <v>43867.200000000004</v>
      </c>
      <c r="X45" s="27">
        <f t="shared" si="23"/>
        <v>46051.200000000004</v>
      </c>
      <c r="Y45" s="27">
        <f t="shared" si="23"/>
        <v>48360</v>
      </c>
      <c r="Z45" s="27">
        <f t="shared" si="23"/>
        <v>50772.799999999996</v>
      </c>
      <c r="AA45" s="37">
        <f t="shared" si="23"/>
        <v>53310.400000000001</v>
      </c>
      <c r="AB45" s="23"/>
    </row>
    <row r="46" spans="1:28" x14ac:dyDescent="0.25">
      <c r="A46" s="114" t="s">
        <v>76</v>
      </c>
      <c r="B46" s="39">
        <v>21.09</v>
      </c>
      <c r="C46" s="40">
        <v>22.14</v>
      </c>
      <c r="D46" s="41">
        <v>23.25</v>
      </c>
      <c r="E46" s="40">
        <v>24.41</v>
      </c>
      <c r="F46" s="41">
        <v>25.630000000000003</v>
      </c>
      <c r="G46" s="23"/>
      <c r="I46" s="34">
        <f t="shared" si="18"/>
        <v>1687.2</v>
      </c>
      <c r="J46" s="27">
        <f t="shared" si="19"/>
        <v>1771.2</v>
      </c>
      <c r="K46" s="27">
        <f t="shared" si="20"/>
        <v>1860</v>
      </c>
      <c r="L46" s="27">
        <f t="shared" si="21"/>
        <v>1952.8</v>
      </c>
      <c r="M46" s="27">
        <f t="shared" si="11"/>
        <v>2050.4</v>
      </c>
      <c r="N46" s="23"/>
      <c r="P46" s="34">
        <f t="shared" si="22"/>
        <v>3655.6000000000004</v>
      </c>
      <c r="Q46" s="27">
        <f t="shared" si="22"/>
        <v>3837.6000000000004</v>
      </c>
      <c r="R46" s="27">
        <f t="shared" si="22"/>
        <v>4030</v>
      </c>
      <c r="S46" s="27">
        <f t="shared" si="22"/>
        <v>4231.0666666666666</v>
      </c>
      <c r="T46" s="27">
        <f t="shared" si="22"/>
        <v>4442.5333333333338</v>
      </c>
      <c r="U46" s="23"/>
      <c r="W46" s="34">
        <f t="shared" si="23"/>
        <v>43867.200000000004</v>
      </c>
      <c r="X46" s="27">
        <f t="shared" si="23"/>
        <v>46051.200000000004</v>
      </c>
      <c r="Y46" s="27">
        <f t="shared" si="23"/>
        <v>48360</v>
      </c>
      <c r="Z46" s="27">
        <f t="shared" si="23"/>
        <v>50772.799999999996</v>
      </c>
      <c r="AA46" s="37">
        <f t="shared" si="23"/>
        <v>53310.400000000001</v>
      </c>
      <c r="AB46" s="23"/>
    </row>
    <row r="47" spans="1:28" x14ac:dyDescent="0.25">
      <c r="A47" s="114" t="s">
        <v>38</v>
      </c>
      <c r="B47" s="39">
        <v>21.09</v>
      </c>
      <c r="C47" s="40">
        <v>22.14</v>
      </c>
      <c r="D47" s="41">
        <v>23.25</v>
      </c>
      <c r="E47" s="40">
        <v>24.41</v>
      </c>
      <c r="F47" s="41">
        <v>25.630000000000003</v>
      </c>
      <c r="G47" s="23"/>
      <c r="I47" s="34">
        <f t="shared" si="18"/>
        <v>1687.2</v>
      </c>
      <c r="J47" s="27">
        <f t="shared" si="19"/>
        <v>1771.2</v>
      </c>
      <c r="K47" s="27">
        <f t="shared" si="20"/>
        <v>1860</v>
      </c>
      <c r="L47" s="27">
        <f t="shared" si="21"/>
        <v>1952.8</v>
      </c>
      <c r="M47" s="27">
        <f t="shared" si="11"/>
        <v>2050.4</v>
      </c>
      <c r="N47" s="23"/>
      <c r="P47" s="34">
        <f t="shared" si="22"/>
        <v>3655.6000000000004</v>
      </c>
      <c r="Q47" s="27">
        <f t="shared" si="22"/>
        <v>3837.6000000000004</v>
      </c>
      <c r="R47" s="27">
        <f t="shared" si="22"/>
        <v>4030</v>
      </c>
      <c r="S47" s="27">
        <f t="shared" si="22"/>
        <v>4231.0666666666666</v>
      </c>
      <c r="T47" s="27">
        <f t="shared" si="22"/>
        <v>4442.5333333333338</v>
      </c>
      <c r="U47" s="23"/>
      <c r="W47" s="34">
        <f t="shared" si="23"/>
        <v>43867.200000000004</v>
      </c>
      <c r="X47" s="27">
        <f t="shared" si="23"/>
        <v>46051.200000000004</v>
      </c>
      <c r="Y47" s="27">
        <f t="shared" si="23"/>
        <v>48360</v>
      </c>
      <c r="Z47" s="27">
        <f t="shared" si="23"/>
        <v>50772.799999999996</v>
      </c>
      <c r="AA47" s="37">
        <f t="shared" si="23"/>
        <v>53310.400000000001</v>
      </c>
      <c r="AB47" s="23"/>
    </row>
    <row r="48" spans="1:28" x14ac:dyDescent="0.25">
      <c r="A48" s="114" t="s">
        <v>39</v>
      </c>
      <c r="B48" s="39">
        <v>21.32</v>
      </c>
      <c r="C48" s="40">
        <v>22.378799999999998</v>
      </c>
      <c r="D48" s="41">
        <v>23.5</v>
      </c>
      <c r="E48" s="40">
        <v>24.680000000000003</v>
      </c>
      <c r="F48" s="41">
        <v>25.91</v>
      </c>
      <c r="G48" s="23"/>
      <c r="I48" s="34">
        <f t="shared" si="18"/>
        <v>1705.6</v>
      </c>
      <c r="J48" s="27">
        <f t="shared" si="19"/>
        <v>1790.3039999999999</v>
      </c>
      <c r="K48" s="27">
        <f t="shared" si="20"/>
        <v>1880</v>
      </c>
      <c r="L48" s="27">
        <f t="shared" si="21"/>
        <v>1974.4000000000003</v>
      </c>
      <c r="M48" s="27">
        <f t="shared" si="11"/>
        <v>2072.8000000000002</v>
      </c>
      <c r="N48" s="23"/>
      <c r="P48" s="34">
        <f t="shared" si="22"/>
        <v>3695.4666666666667</v>
      </c>
      <c r="Q48" s="27">
        <f t="shared" si="22"/>
        <v>3878.9919999999997</v>
      </c>
      <c r="R48" s="27">
        <f t="shared" si="22"/>
        <v>4073.3333333333335</v>
      </c>
      <c r="S48" s="27">
        <f t="shared" si="22"/>
        <v>4277.8666666666677</v>
      </c>
      <c r="T48" s="27">
        <f t="shared" si="22"/>
        <v>4491.0666666666666</v>
      </c>
      <c r="U48" s="23"/>
      <c r="W48" s="34">
        <f t="shared" si="23"/>
        <v>44345.599999999999</v>
      </c>
      <c r="X48" s="27">
        <f t="shared" si="23"/>
        <v>46547.903999999995</v>
      </c>
      <c r="Y48" s="27">
        <f t="shared" si="23"/>
        <v>48880</v>
      </c>
      <c r="Z48" s="27">
        <f t="shared" si="23"/>
        <v>51334.400000000009</v>
      </c>
      <c r="AA48" s="37">
        <f t="shared" si="23"/>
        <v>53892.800000000003</v>
      </c>
      <c r="AB48" s="23"/>
    </row>
    <row r="49" spans="1:28" x14ac:dyDescent="0.25">
      <c r="A49" s="114" t="s">
        <v>40</v>
      </c>
      <c r="B49" s="39">
        <v>23.44</v>
      </c>
      <c r="C49" s="40">
        <v>24.610000000000003</v>
      </c>
      <c r="D49" s="41">
        <v>25.84</v>
      </c>
      <c r="E49" s="40">
        <v>27.130000000000003</v>
      </c>
      <c r="F49" s="41">
        <v>28.490000000000002</v>
      </c>
      <c r="G49" s="23"/>
      <c r="I49" s="34">
        <f t="shared" si="18"/>
        <v>1875.2</v>
      </c>
      <c r="J49" s="27">
        <f t="shared" si="19"/>
        <v>1968.8000000000002</v>
      </c>
      <c r="K49" s="27">
        <f t="shared" si="20"/>
        <v>2067.1999999999998</v>
      </c>
      <c r="L49" s="27">
        <f t="shared" si="21"/>
        <v>2170.4</v>
      </c>
      <c r="M49" s="27">
        <f t="shared" si="11"/>
        <v>2279.2000000000003</v>
      </c>
      <c r="N49" s="23"/>
      <c r="P49" s="34">
        <f t="shared" si="22"/>
        <v>4062.9333333333338</v>
      </c>
      <c r="Q49" s="27">
        <f t="shared" si="22"/>
        <v>4265.7333333333336</v>
      </c>
      <c r="R49" s="27">
        <f t="shared" si="22"/>
        <v>4478.9333333333334</v>
      </c>
      <c r="S49" s="27">
        <f t="shared" si="22"/>
        <v>4702.5333333333338</v>
      </c>
      <c r="T49" s="27">
        <f t="shared" si="22"/>
        <v>4938.2666666666673</v>
      </c>
      <c r="U49" s="23"/>
      <c r="W49" s="34">
        <f t="shared" si="23"/>
        <v>48755.200000000004</v>
      </c>
      <c r="X49" s="27">
        <f t="shared" si="23"/>
        <v>51188.800000000003</v>
      </c>
      <c r="Y49" s="27">
        <f t="shared" si="23"/>
        <v>53747.199999999997</v>
      </c>
      <c r="Z49" s="27">
        <f t="shared" si="23"/>
        <v>56430.400000000001</v>
      </c>
      <c r="AA49" s="37">
        <f t="shared" si="23"/>
        <v>59259.200000000004</v>
      </c>
      <c r="AB49" s="23"/>
    </row>
    <row r="50" spans="1:28" x14ac:dyDescent="0.25">
      <c r="A50" s="114" t="s">
        <v>160</v>
      </c>
      <c r="B50" s="39">
        <v>23.17</v>
      </c>
      <c r="C50" s="40">
        <v>24.330000000000002</v>
      </c>
      <c r="D50" s="41">
        <v>25.55</v>
      </c>
      <c r="E50" s="40">
        <v>26.830000000000002</v>
      </c>
      <c r="F50" s="41">
        <v>28.16</v>
      </c>
      <c r="G50" s="23"/>
      <c r="I50" s="34">
        <f t="shared" si="18"/>
        <v>1853.6000000000001</v>
      </c>
      <c r="J50" s="27">
        <f t="shared" si="19"/>
        <v>1946.4</v>
      </c>
      <c r="K50" s="27">
        <f t="shared" si="20"/>
        <v>2044</v>
      </c>
      <c r="L50" s="27">
        <f t="shared" si="21"/>
        <v>2146.4</v>
      </c>
      <c r="M50" s="27">
        <f t="shared" si="11"/>
        <v>2252.8000000000002</v>
      </c>
      <c r="N50" s="23"/>
      <c r="P50" s="34">
        <f t="shared" si="22"/>
        <v>4016.1333333333337</v>
      </c>
      <c r="Q50" s="27">
        <f t="shared" si="22"/>
        <v>4217.2</v>
      </c>
      <c r="R50" s="27">
        <f t="shared" si="22"/>
        <v>4428.666666666667</v>
      </c>
      <c r="S50" s="27">
        <f t="shared" si="22"/>
        <v>4650.5333333333338</v>
      </c>
      <c r="T50" s="27">
        <f t="shared" si="22"/>
        <v>4881.0666666666666</v>
      </c>
      <c r="U50" s="23"/>
      <c r="W50" s="34">
        <f t="shared" si="23"/>
        <v>48193.600000000006</v>
      </c>
      <c r="X50" s="27">
        <f t="shared" si="23"/>
        <v>50606.400000000001</v>
      </c>
      <c r="Y50" s="27">
        <f t="shared" si="23"/>
        <v>53144</v>
      </c>
      <c r="Z50" s="27">
        <f t="shared" si="23"/>
        <v>55806.400000000001</v>
      </c>
      <c r="AA50" s="37">
        <f t="shared" si="23"/>
        <v>58572.800000000003</v>
      </c>
      <c r="AB50" s="23"/>
    </row>
    <row r="51" spans="1:28" x14ac:dyDescent="0.25">
      <c r="A51" s="114" t="s">
        <v>156</v>
      </c>
      <c r="B51" s="39">
        <v>23.42</v>
      </c>
      <c r="C51" s="40">
        <v>24.59</v>
      </c>
      <c r="D51" s="41">
        <v>25.82</v>
      </c>
      <c r="E51" s="40">
        <v>27.110000000000003</v>
      </c>
      <c r="F51" s="41">
        <v>28.470000000000002</v>
      </c>
      <c r="G51" s="23"/>
      <c r="I51" s="34">
        <f t="shared" si="18"/>
        <v>1873.6000000000001</v>
      </c>
      <c r="J51" s="27">
        <f t="shared" si="19"/>
        <v>1967.2</v>
      </c>
      <c r="K51" s="27">
        <f t="shared" si="20"/>
        <v>2065.6</v>
      </c>
      <c r="L51" s="27">
        <f t="shared" si="21"/>
        <v>2168.8000000000002</v>
      </c>
      <c r="M51" s="27">
        <f t="shared" si="11"/>
        <v>2277.6000000000004</v>
      </c>
      <c r="N51" s="23"/>
      <c r="P51" s="34">
        <f t="shared" si="22"/>
        <v>4059.4666666666672</v>
      </c>
      <c r="Q51" s="27">
        <f t="shared" si="22"/>
        <v>4262.2666666666673</v>
      </c>
      <c r="R51" s="27">
        <f t="shared" si="22"/>
        <v>4475.4666666666662</v>
      </c>
      <c r="S51" s="27">
        <f t="shared" si="22"/>
        <v>4699.0666666666666</v>
      </c>
      <c r="T51" s="27">
        <f t="shared" si="22"/>
        <v>4934.8</v>
      </c>
      <c r="U51" s="23"/>
      <c r="W51" s="34">
        <f t="shared" si="23"/>
        <v>48713.600000000006</v>
      </c>
      <c r="X51" s="27">
        <f t="shared" si="23"/>
        <v>51147.200000000004</v>
      </c>
      <c r="Y51" s="27">
        <f t="shared" si="23"/>
        <v>53705.599999999999</v>
      </c>
      <c r="Z51" s="27">
        <f t="shared" si="23"/>
        <v>56388.800000000003</v>
      </c>
      <c r="AA51" s="37">
        <f t="shared" si="23"/>
        <v>59217.600000000006</v>
      </c>
      <c r="AB51" s="23"/>
    </row>
    <row r="52" spans="1:28" x14ac:dyDescent="0.25">
      <c r="A52" s="114" t="s">
        <v>157</v>
      </c>
      <c r="B52" s="39">
        <v>23.17</v>
      </c>
      <c r="C52" s="40">
        <v>24.330000000000002</v>
      </c>
      <c r="D52" s="41">
        <v>25.55</v>
      </c>
      <c r="E52" s="40">
        <v>26.830000000000002</v>
      </c>
      <c r="F52" s="41">
        <v>28.16</v>
      </c>
      <c r="G52" s="23"/>
      <c r="I52" s="34">
        <f t="shared" si="18"/>
        <v>1853.6000000000001</v>
      </c>
      <c r="J52" s="27">
        <f t="shared" si="19"/>
        <v>1946.4</v>
      </c>
      <c r="K52" s="27">
        <f t="shared" si="20"/>
        <v>2044</v>
      </c>
      <c r="L52" s="27">
        <f t="shared" si="21"/>
        <v>2146.4</v>
      </c>
      <c r="M52" s="27">
        <f t="shared" si="11"/>
        <v>2252.8000000000002</v>
      </c>
      <c r="N52" s="23"/>
      <c r="P52" s="34">
        <f t="shared" si="22"/>
        <v>4016.1333333333337</v>
      </c>
      <c r="Q52" s="27">
        <f t="shared" si="22"/>
        <v>4217.2</v>
      </c>
      <c r="R52" s="27">
        <f t="shared" si="22"/>
        <v>4428.666666666667</v>
      </c>
      <c r="S52" s="27">
        <f t="shared" si="22"/>
        <v>4650.5333333333338</v>
      </c>
      <c r="T52" s="27">
        <f t="shared" si="22"/>
        <v>4881.0666666666666</v>
      </c>
      <c r="U52" s="23"/>
      <c r="W52" s="34">
        <f t="shared" si="23"/>
        <v>48193.600000000006</v>
      </c>
      <c r="X52" s="27">
        <f t="shared" si="23"/>
        <v>50606.400000000001</v>
      </c>
      <c r="Y52" s="27">
        <f t="shared" si="23"/>
        <v>53144</v>
      </c>
      <c r="Z52" s="27">
        <f t="shared" si="23"/>
        <v>55806.400000000001</v>
      </c>
      <c r="AA52" s="37">
        <f t="shared" si="23"/>
        <v>58572.800000000003</v>
      </c>
      <c r="AB52" s="23"/>
    </row>
    <row r="53" spans="1:28" x14ac:dyDescent="0.25">
      <c r="A53" s="114" t="s">
        <v>41</v>
      </c>
      <c r="B53" s="39">
        <v>23.01</v>
      </c>
      <c r="C53" s="40">
        <v>24.15</v>
      </c>
      <c r="D53" s="41">
        <v>25.360000000000003</v>
      </c>
      <c r="E53" s="40">
        <v>26.630000000000003</v>
      </c>
      <c r="F53" s="41">
        <v>27.96</v>
      </c>
      <c r="G53" s="23"/>
      <c r="I53" s="34">
        <f t="shared" si="18"/>
        <v>1840.8000000000002</v>
      </c>
      <c r="J53" s="27">
        <f t="shared" si="19"/>
        <v>1932</v>
      </c>
      <c r="K53" s="27">
        <f t="shared" si="20"/>
        <v>2028.8000000000002</v>
      </c>
      <c r="L53" s="27">
        <f t="shared" si="21"/>
        <v>2130.4</v>
      </c>
      <c r="M53" s="27">
        <f t="shared" si="11"/>
        <v>2236.8000000000002</v>
      </c>
      <c r="N53" s="23"/>
      <c r="P53" s="34">
        <f t="shared" ref="P53:T69" si="24">(I53*26)/12</f>
        <v>3988.4</v>
      </c>
      <c r="Q53" s="27">
        <f t="shared" si="24"/>
        <v>4186</v>
      </c>
      <c r="R53" s="27">
        <f t="shared" si="24"/>
        <v>4395.7333333333336</v>
      </c>
      <c r="S53" s="27">
        <f t="shared" si="24"/>
        <v>4615.8666666666668</v>
      </c>
      <c r="T53" s="27">
        <f t="shared" si="24"/>
        <v>4846.4000000000005</v>
      </c>
      <c r="U53" s="23"/>
      <c r="W53" s="34">
        <f t="shared" si="23"/>
        <v>47860.800000000003</v>
      </c>
      <c r="X53" s="27">
        <f t="shared" si="23"/>
        <v>50232</v>
      </c>
      <c r="Y53" s="27">
        <f t="shared" si="23"/>
        <v>52748.800000000003</v>
      </c>
      <c r="Z53" s="27">
        <f t="shared" si="23"/>
        <v>55390.400000000001</v>
      </c>
      <c r="AA53" s="37">
        <f t="shared" si="23"/>
        <v>58156.800000000003</v>
      </c>
      <c r="AB53" s="23"/>
    </row>
    <row r="54" spans="1:28" x14ac:dyDescent="0.25">
      <c r="A54" s="114" t="s">
        <v>42</v>
      </c>
      <c r="B54" s="39">
        <v>23.17</v>
      </c>
      <c r="C54" s="40">
        <v>24.330000000000002</v>
      </c>
      <c r="D54" s="41">
        <v>25.55</v>
      </c>
      <c r="E54" s="40">
        <v>26.830000000000002</v>
      </c>
      <c r="F54" s="41">
        <v>28.16</v>
      </c>
      <c r="G54" s="23"/>
      <c r="I54" s="34">
        <f t="shared" si="18"/>
        <v>1853.6000000000001</v>
      </c>
      <c r="J54" s="27">
        <f t="shared" si="19"/>
        <v>1946.4</v>
      </c>
      <c r="K54" s="27">
        <f t="shared" si="20"/>
        <v>2044</v>
      </c>
      <c r="L54" s="27">
        <f t="shared" si="21"/>
        <v>2146.4</v>
      </c>
      <c r="M54" s="27">
        <f t="shared" si="11"/>
        <v>2252.8000000000002</v>
      </c>
      <c r="N54" s="23"/>
      <c r="P54" s="34">
        <f t="shared" si="24"/>
        <v>4016.1333333333337</v>
      </c>
      <c r="Q54" s="27">
        <f t="shared" si="24"/>
        <v>4217.2</v>
      </c>
      <c r="R54" s="27">
        <f t="shared" si="24"/>
        <v>4428.666666666667</v>
      </c>
      <c r="S54" s="27">
        <f t="shared" si="24"/>
        <v>4650.5333333333338</v>
      </c>
      <c r="T54" s="27">
        <f t="shared" si="24"/>
        <v>4881.0666666666666</v>
      </c>
      <c r="U54" s="23"/>
      <c r="W54" s="34">
        <f t="shared" si="23"/>
        <v>48193.600000000006</v>
      </c>
      <c r="X54" s="27">
        <f t="shared" si="23"/>
        <v>50606.400000000001</v>
      </c>
      <c r="Y54" s="27">
        <f t="shared" si="23"/>
        <v>53144</v>
      </c>
      <c r="Z54" s="27">
        <f t="shared" si="23"/>
        <v>55806.400000000001</v>
      </c>
      <c r="AA54" s="37">
        <f t="shared" si="23"/>
        <v>58572.800000000003</v>
      </c>
      <c r="AB54" s="23"/>
    </row>
    <row r="55" spans="1:28" x14ac:dyDescent="0.25">
      <c r="A55" s="114" t="s">
        <v>43</v>
      </c>
      <c r="B55" s="39">
        <v>17.490000000000002</v>
      </c>
      <c r="C55" s="40">
        <v>18.37</v>
      </c>
      <c r="D55" s="41">
        <v>19.290000000000003</v>
      </c>
      <c r="E55" s="40">
        <v>20.25</v>
      </c>
      <c r="F55" s="41">
        <v>21.26</v>
      </c>
      <c r="G55" s="23"/>
      <c r="I55" s="34">
        <f t="shared" si="18"/>
        <v>1399.2000000000003</v>
      </c>
      <c r="J55" s="27">
        <f t="shared" si="19"/>
        <v>1469.6000000000001</v>
      </c>
      <c r="K55" s="27">
        <f t="shared" si="20"/>
        <v>1543.2000000000003</v>
      </c>
      <c r="L55" s="27">
        <f t="shared" si="21"/>
        <v>1620</v>
      </c>
      <c r="M55" s="27">
        <f t="shared" si="11"/>
        <v>1700.8000000000002</v>
      </c>
      <c r="N55" s="23"/>
      <c r="P55" s="34">
        <f t="shared" si="24"/>
        <v>3031.6000000000004</v>
      </c>
      <c r="Q55" s="27">
        <f t="shared" si="24"/>
        <v>3184.1333333333337</v>
      </c>
      <c r="R55" s="27">
        <f t="shared" si="24"/>
        <v>3343.6000000000004</v>
      </c>
      <c r="S55" s="27">
        <f t="shared" si="24"/>
        <v>3510</v>
      </c>
      <c r="T55" s="27">
        <f t="shared" si="24"/>
        <v>3685.0666666666671</v>
      </c>
      <c r="U55" s="23"/>
      <c r="W55" s="34">
        <f t="shared" si="23"/>
        <v>36379.200000000004</v>
      </c>
      <c r="X55" s="27">
        <f t="shared" si="23"/>
        <v>38209.600000000006</v>
      </c>
      <c r="Y55" s="27">
        <f t="shared" si="23"/>
        <v>40123.200000000004</v>
      </c>
      <c r="Z55" s="27">
        <f t="shared" si="23"/>
        <v>42120</v>
      </c>
      <c r="AA55" s="37">
        <f t="shared" si="23"/>
        <v>44220.800000000003</v>
      </c>
      <c r="AB55" s="23"/>
    </row>
    <row r="56" spans="1:28" x14ac:dyDescent="0.25">
      <c r="A56" s="114" t="s">
        <v>44</v>
      </c>
      <c r="B56" s="39">
        <v>19.25</v>
      </c>
      <c r="C56" s="40">
        <v>20.21</v>
      </c>
      <c r="D56" s="41">
        <v>21.220000000000002</v>
      </c>
      <c r="E56" s="40">
        <v>22.290000000000003</v>
      </c>
      <c r="F56" s="41">
        <v>23.400000000000002</v>
      </c>
      <c r="G56" s="23"/>
      <c r="I56" s="34">
        <f t="shared" si="18"/>
        <v>1540</v>
      </c>
      <c r="J56" s="27">
        <f t="shared" si="19"/>
        <v>1616.8000000000002</v>
      </c>
      <c r="K56" s="27">
        <f t="shared" si="20"/>
        <v>1697.6000000000001</v>
      </c>
      <c r="L56" s="27">
        <f t="shared" si="21"/>
        <v>1783.2000000000003</v>
      </c>
      <c r="M56" s="27">
        <f t="shared" si="11"/>
        <v>1872.0000000000002</v>
      </c>
      <c r="N56" s="23"/>
      <c r="P56" s="34">
        <f t="shared" si="24"/>
        <v>3336.6666666666665</v>
      </c>
      <c r="Q56" s="27">
        <f t="shared" si="24"/>
        <v>3503.0666666666671</v>
      </c>
      <c r="R56" s="27">
        <f t="shared" si="24"/>
        <v>3678.1333333333337</v>
      </c>
      <c r="S56" s="27">
        <f t="shared" si="24"/>
        <v>3863.6000000000004</v>
      </c>
      <c r="T56" s="27">
        <f t="shared" si="24"/>
        <v>4056.0000000000005</v>
      </c>
      <c r="U56" s="23"/>
      <c r="W56" s="34">
        <f t="shared" si="23"/>
        <v>40040</v>
      </c>
      <c r="X56" s="27">
        <f t="shared" si="23"/>
        <v>42036.800000000003</v>
      </c>
      <c r="Y56" s="27">
        <f t="shared" si="23"/>
        <v>44137.600000000006</v>
      </c>
      <c r="Z56" s="27">
        <f t="shared" si="23"/>
        <v>46363.200000000004</v>
      </c>
      <c r="AA56" s="37">
        <f t="shared" si="23"/>
        <v>48672.000000000007</v>
      </c>
      <c r="AB56" s="23"/>
    </row>
    <row r="57" spans="1:28" x14ac:dyDescent="0.25">
      <c r="A57" s="114" t="s">
        <v>45</v>
      </c>
      <c r="B57" s="39">
        <v>18.060000000000002</v>
      </c>
      <c r="C57" s="40">
        <v>18.96</v>
      </c>
      <c r="D57" s="41">
        <v>19.900000000000002</v>
      </c>
      <c r="E57" s="40">
        <v>20.900000000000002</v>
      </c>
      <c r="F57" s="41">
        <v>21.94</v>
      </c>
      <c r="G57" s="23"/>
      <c r="I57" s="34">
        <f t="shared" si="18"/>
        <v>1444.8000000000002</v>
      </c>
      <c r="J57" s="27">
        <f t="shared" si="19"/>
        <v>1516.8000000000002</v>
      </c>
      <c r="K57" s="27">
        <f t="shared" si="20"/>
        <v>1592.0000000000002</v>
      </c>
      <c r="L57" s="27">
        <f t="shared" si="21"/>
        <v>1672.0000000000002</v>
      </c>
      <c r="M57" s="27">
        <f t="shared" si="11"/>
        <v>1755.2</v>
      </c>
      <c r="N57" s="23"/>
      <c r="P57" s="34">
        <f t="shared" si="24"/>
        <v>3130.4</v>
      </c>
      <c r="Q57" s="27">
        <f t="shared" si="24"/>
        <v>3286.4</v>
      </c>
      <c r="R57" s="27">
        <f t="shared" si="24"/>
        <v>3449.3333333333339</v>
      </c>
      <c r="S57" s="27">
        <f t="shared" si="24"/>
        <v>3622.6666666666674</v>
      </c>
      <c r="T57" s="27">
        <f t="shared" si="24"/>
        <v>3802.9333333333338</v>
      </c>
      <c r="U57" s="23"/>
      <c r="W57" s="34">
        <f t="shared" si="23"/>
        <v>37564.800000000003</v>
      </c>
      <c r="X57" s="27">
        <f t="shared" si="23"/>
        <v>39436.800000000003</v>
      </c>
      <c r="Y57" s="27">
        <f t="shared" si="23"/>
        <v>41392.000000000007</v>
      </c>
      <c r="Z57" s="27">
        <f t="shared" si="23"/>
        <v>43472.000000000007</v>
      </c>
      <c r="AA57" s="37">
        <f t="shared" si="23"/>
        <v>45635.200000000004</v>
      </c>
      <c r="AB57" s="23"/>
    </row>
    <row r="58" spans="1:28" x14ac:dyDescent="0.25">
      <c r="A58" s="114" t="s">
        <v>46</v>
      </c>
      <c r="B58" s="39">
        <v>19.850000000000001</v>
      </c>
      <c r="C58" s="40">
        <v>20.84</v>
      </c>
      <c r="D58" s="41">
        <v>21.89</v>
      </c>
      <c r="E58" s="40">
        <v>22.98</v>
      </c>
      <c r="F58" s="41">
        <v>24.130000000000003</v>
      </c>
      <c r="G58" s="23"/>
      <c r="I58" s="34">
        <f t="shared" si="18"/>
        <v>1588</v>
      </c>
      <c r="J58" s="27">
        <f t="shared" si="19"/>
        <v>1667.2</v>
      </c>
      <c r="K58" s="27">
        <f t="shared" si="20"/>
        <v>1751.2</v>
      </c>
      <c r="L58" s="27">
        <f t="shared" si="21"/>
        <v>1838.4</v>
      </c>
      <c r="M58" s="27">
        <f t="shared" si="11"/>
        <v>1930.4</v>
      </c>
      <c r="N58" s="23"/>
      <c r="P58" s="34">
        <f t="shared" si="24"/>
        <v>3440.6666666666665</v>
      </c>
      <c r="Q58" s="27">
        <f t="shared" si="24"/>
        <v>3612.2666666666669</v>
      </c>
      <c r="R58" s="27">
        <f t="shared" si="24"/>
        <v>3794.2666666666669</v>
      </c>
      <c r="S58" s="27">
        <f t="shared" si="24"/>
        <v>3983.2000000000003</v>
      </c>
      <c r="T58" s="27">
        <f t="shared" si="24"/>
        <v>4182.5333333333338</v>
      </c>
      <c r="U58" s="23"/>
      <c r="W58" s="34">
        <f t="shared" si="23"/>
        <v>41288</v>
      </c>
      <c r="X58" s="27">
        <f t="shared" si="23"/>
        <v>43347.200000000004</v>
      </c>
      <c r="Y58" s="27">
        <f t="shared" si="23"/>
        <v>45531.200000000004</v>
      </c>
      <c r="Z58" s="27">
        <f t="shared" si="23"/>
        <v>47798.400000000001</v>
      </c>
      <c r="AA58" s="37">
        <f t="shared" si="23"/>
        <v>50190.400000000001</v>
      </c>
      <c r="AB58" s="23"/>
    </row>
    <row r="59" spans="1:28" x14ac:dyDescent="0.25">
      <c r="A59" s="114" t="s">
        <v>47</v>
      </c>
      <c r="B59" s="39">
        <v>21.67</v>
      </c>
      <c r="C59" s="40">
        <v>22.75</v>
      </c>
      <c r="D59" s="41">
        <v>23.89</v>
      </c>
      <c r="E59" s="40">
        <v>25.080000000000002</v>
      </c>
      <c r="F59" s="41">
        <v>26.34</v>
      </c>
      <c r="G59" s="23"/>
      <c r="I59" s="34">
        <f t="shared" si="18"/>
        <v>1733.6000000000001</v>
      </c>
      <c r="J59" s="27">
        <f t="shared" si="19"/>
        <v>1820</v>
      </c>
      <c r="K59" s="27">
        <f t="shared" si="20"/>
        <v>1911.2</v>
      </c>
      <c r="L59" s="27">
        <f t="shared" si="21"/>
        <v>2006.4</v>
      </c>
      <c r="M59" s="27">
        <f t="shared" si="11"/>
        <v>2107.1999999999998</v>
      </c>
      <c r="N59" s="23"/>
      <c r="P59" s="34">
        <f t="shared" si="24"/>
        <v>3756.1333333333337</v>
      </c>
      <c r="Q59" s="27">
        <f t="shared" si="24"/>
        <v>3943.3333333333335</v>
      </c>
      <c r="R59" s="27">
        <f t="shared" si="24"/>
        <v>4140.9333333333334</v>
      </c>
      <c r="S59" s="27">
        <f t="shared" si="24"/>
        <v>4347.2</v>
      </c>
      <c r="T59" s="27">
        <f t="shared" si="24"/>
        <v>4565.5999999999995</v>
      </c>
      <c r="U59" s="23"/>
      <c r="W59" s="34">
        <f t="shared" si="23"/>
        <v>45073.600000000006</v>
      </c>
      <c r="X59" s="27">
        <f t="shared" si="23"/>
        <v>47320</v>
      </c>
      <c r="Y59" s="27">
        <f t="shared" si="23"/>
        <v>49691.200000000004</v>
      </c>
      <c r="Z59" s="27">
        <f t="shared" si="23"/>
        <v>52166.400000000001</v>
      </c>
      <c r="AA59" s="37">
        <f t="shared" si="23"/>
        <v>54787.199999999997</v>
      </c>
      <c r="AB59" s="23"/>
    </row>
    <row r="60" spans="1:28" x14ac:dyDescent="0.25">
      <c r="A60" s="114" t="s">
        <v>48</v>
      </c>
      <c r="B60" s="39">
        <v>11.4</v>
      </c>
      <c r="C60" s="40">
        <v>11.98</v>
      </c>
      <c r="D60" s="41">
        <v>12.58</v>
      </c>
      <c r="E60" s="40">
        <v>13.2</v>
      </c>
      <c r="F60" s="41">
        <v>13.86</v>
      </c>
      <c r="G60" s="23"/>
      <c r="I60" s="34">
        <f t="shared" si="18"/>
        <v>912</v>
      </c>
      <c r="J60" s="27">
        <f t="shared" si="19"/>
        <v>958.40000000000009</v>
      </c>
      <c r="K60" s="27">
        <f t="shared" si="20"/>
        <v>1006.4</v>
      </c>
      <c r="L60" s="27">
        <f t="shared" si="21"/>
        <v>1056</v>
      </c>
      <c r="M60" s="27">
        <f t="shared" si="11"/>
        <v>1108.8</v>
      </c>
      <c r="N60" s="23"/>
      <c r="P60" s="34">
        <f t="shared" si="24"/>
        <v>1976</v>
      </c>
      <c r="Q60" s="27">
        <f t="shared" si="24"/>
        <v>2076.5333333333333</v>
      </c>
      <c r="R60" s="27">
        <f t="shared" si="24"/>
        <v>2180.5333333333333</v>
      </c>
      <c r="S60" s="27">
        <f t="shared" si="24"/>
        <v>2288</v>
      </c>
      <c r="T60" s="27">
        <f t="shared" si="24"/>
        <v>2402.4</v>
      </c>
      <c r="U60" s="23"/>
      <c r="W60" s="34">
        <f t="shared" si="23"/>
        <v>23712</v>
      </c>
      <c r="X60" s="27">
        <f t="shared" si="23"/>
        <v>24918.400000000001</v>
      </c>
      <c r="Y60" s="27">
        <f t="shared" si="23"/>
        <v>26166.399999999998</v>
      </c>
      <c r="Z60" s="27">
        <f t="shared" si="23"/>
        <v>27456</v>
      </c>
      <c r="AA60" s="37">
        <f t="shared" si="23"/>
        <v>28828.799999999999</v>
      </c>
      <c r="AB60" s="23"/>
    </row>
    <row r="61" spans="1:28" x14ac:dyDescent="0.25">
      <c r="A61" s="114" t="s">
        <v>49</v>
      </c>
      <c r="B61" s="39">
        <v>15.52</v>
      </c>
      <c r="C61" s="40">
        <v>16.290000000000003</v>
      </c>
      <c r="D61" s="41">
        <v>17.100000000000001</v>
      </c>
      <c r="E61" s="40">
        <v>17.96</v>
      </c>
      <c r="F61" s="41">
        <v>18.860000000000003</v>
      </c>
      <c r="G61" s="23"/>
      <c r="I61" s="34">
        <f t="shared" si="18"/>
        <v>1241.5999999999999</v>
      </c>
      <c r="J61" s="27">
        <f t="shared" si="19"/>
        <v>1303.2000000000003</v>
      </c>
      <c r="K61" s="27">
        <f t="shared" si="20"/>
        <v>1368</v>
      </c>
      <c r="L61" s="27">
        <f t="shared" si="21"/>
        <v>1436.8000000000002</v>
      </c>
      <c r="M61" s="27">
        <f t="shared" si="11"/>
        <v>1508.8000000000002</v>
      </c>
      <c r="N61" s="23"/>
      <c r="P61" s="34">
        <f t="shared" si="24"/>
        <v>2690.1333333333332</v>
      </c>
      <c r="Q61" s="27">
        <f t="shared" si="24"/>
        <v>2823.6000000000004</v>
      </c>
      <c r="R61" s="27">
        <f t="shared" si="24"/>
        <v>2964</v>
      </c>
      <c r="S61" s="27">
        <f t="shared" si="24"/>
        <v>3113.0666666666671</v>
      </c>
      <c r="T61" s="27">
        <f t="shared" si="24"/>
        <v>3269.0666666666671</v>
      </c>
      <c r="U61" s="23"/>
      <c r="W61" s="34">
        <f t="shared" si="23"/>
        <v>32281.599999999999</v>
      </c>
      <c r="X61" s="27">
        <f t="shared" si="23"/>
        <v>33883.200000000004</v>
      </c>
      <c r="Y61" s="27">
        <f t="shared" si="23"/>
        <v>35568</v>
      </c>
      <c r="Z61" s="27">
        <f t="shared" si="23"/>
        <v>37356.800000000003</v>
      </c>
      <c r="AA61" s="37">
        <f t="shared" si="23"/>
        <v>39228.800000000003</v>
      </c>
      <c r="AB61" s="23"/>
    </row>
    <row r="62" spans="1:28" x14ac:dyDescent="0.25">
      <c r="A62" s="114" t="s">
        <v>50</v>
      </c>
      <c r="B62" s="39">
        <v>17.28</v>
      </c>
      <c r="C62" s="40">
        <v>18.150000000000002</v>
      </c>
      <c r="D62" s="41">
        <v>19.05</v>
      </c>
      <c r="E62" s="40">
        <v>20.010000000000002</v>
      </c>
      <c r="F62" s="41">
        <v>21</v>
      </c>
      <c r="G62" s="23"/>
      <c r="I62" s="34">
        <f t="shared" si="18"/>
        <v>1382.4</v>
      </c>
      <c r="J62" s="27">
        <f t="shared" si="19"/>
        <v>1452.0000000000002</v>
      </c>
      <c r="K62" s="27">
        <f t="shared" si="20"/>
        <v>1524</v>
      </c>
      <c r="L62" s="27">
        <f t="shared" si="21"/>
        <v>1600.8000000000002</v>
      </c>
      <c r="M62" s="27">
        <f t="shared" si="11"/>
        <v>1680</v>
      </c>
      <c r="N62" s="23"/>
      <c r="P62" s="34">
        <f t="shared" si="24"/>
        <v>2995.2000000000003</v>
      </c>
      <c r="Q62" s="27">
        <f t="shared" si="24"/>
        <v>3146.0000000000005</v>
      </c>
      <c r="R62" s="27">
        <f t="shared" si="24"/>
        <v>3302</v>
      </c>
      <c r="S62" s="27">
        <f t="shared" si="24"/>
        <v>3468.4</v>
      </c>
      <c r="T62" s="27">
        <f t="shared" si="24"/>
        <v>3640</v>
      </c>
      <c r="U62" s="23"/>
      <c r="W62" s="34">
        <f t="shared" si="23"/>
        <v>35942.400000000001</v>
      </c>
      <c r="X62" s="27">
        <f t="shared" si="23"/>
        <v>37752.000000000007</v>
      </c>
      <c r="Y62" s="27">
        <f t="shared" si="23"/>
        <v>39624</v>
      </c>
      <c r="Z62" s="27">
        <f t="shared" si="23"/>
        <v>41620.800000000003</v>
      </c>
      <c r="AA62" s="37">
        <f t="shared" si="23"/>
        <v>43680</v>
      </c>
      <c r="AB62" s="23"/>
    </row>
    <row r="63" spans="1:28" x14ac:dyDescent="0.25">
      <c r="A63" s="114" t="s">
        <v>51</v>
      </c>
      <c r="B63" s="39">
        <v>20.240000000000002</v>
      </c>
      <c r="C63" s="40">
        <v>21.25</v>
      </c>
      <c r="D63" s="41">
        <v>22.310000000000002</v>
      </c>
      <c r="E63" s="40">
        <v>23.430000000000003</v>
      </c>
      <c r="F63" s="41">
        <v>24.6</v>
      </c>
      <c r="G63" s="23"/>
      <c r="I63" s="34">
        <f t="shared" si="18"/>
        <v>1619.2000000000003</v>
      </c>
      <c r="J63" s="27">
        <f t="shared" si="19"/>
        <v>1700</v>
      </c>
      <c r="K63" s="27">
        <f t="shared" si="20"/>
        <v>1784.8000000000002</v>
      </c>
      <c r="L63" s="27">
        <f t="shared" si="21"/>
        <v>1874.4000000000003</v>
      </c>
      <c r="M63" s="27">
        <f t="shared" si="11"/>
        <v>1968</v>
      </c>
      <c r="N63" s="23"/>
      <c r="P63" s="34">
        <f t="shared" si="24"/>
        <v>3508.2666666666669</v>
      </c>
      <c r="Q63" s="27">
        <f t="shared" si="24"/>
        <v>3683.3333333333335</v>
      </c>
      <c r="R63" s="27">
        <f t="shared" si="24"/>
        <v>3867.0666666666671</v>
      </c>
      <c r="S63" s="27">
        <f t="shared" si="24"/>
        <v>4061.2000000000007</v>
      </c>
      <c r="T63" s="27">
        <f t="shared" si="24"/>
        <v>4264</v>
      </c>
      <c r="U63" s="23"/>
      <c r="W63" s="34">
        <f t="shared" si="23"/>
        <v>42099.200000000004</v>
      </c>
      <c r="X63" s="27">
        <f t="shared" si="23"/>
        <v>44200</v>
      </c>
      <c r="Y63" s="27">
        <f t="shared" si="23"/>
        <v>46404.800000000003</v>
      </c>
      <c r="Z63" s="27">
        <f t="shared" si="23"/>
        <v>48734.400000000009</v>
      </c>
      <c r="AA63" s="37">
        <f t="shared" si="23"/>
        <v>51168</v>
      </c>
      <c r="AB63" s="23"/>
    </row>
    <row r="64" spans="1:28" x14ac:dyDescent="0.25">
      <c r="A64" s="114" t="s">
        <v>52</v>
      </c>
      <c r="B64" s="39">
        <v>16.12</v>
      </c>
      <c r="C64" s="40">
        <v>16.93</v>
      </c>
      <c r="D64" s="41">
        <v>17.77</v>
      </c>
      <c r="E64" s="40">
        <v>18.66</v>
      </c>
      <c r="F64" s="41">
        <v>19.600000000000001</v>
      </c>
      <c r="G64" s="23"/>
      <c r="I64" s="34">
        <f t="shared" si="18"/>
        <v>1289.6000000000001</v>
      </c>
      <c r="J64" s="27">
        <f t="shared" si="19"/>
        <v>1354.4</v>
      </c>
      <c r="K64" s="27">
        <f t="shared" si="20"/>
        <v>1421.6</v>
      </c>
      <c r="L64" s="27">
        <f t="shared" si="21"/>
        <v>1492.8</v>
      </c>
      <c r="M64" s="27">
        <f t="shared" si="11"/>
        <v>1568</v>
      </c>
      <c r="N64" s="23"/>
      <c r="P64" s="34">
        <f t="shared" si="24"/>
        <v>2794.1333333333337</v>
      </c>
      <c r="Q64" s="27">
        <f t="shared" si="24"/>
        <v>2934.5333333333333</v>
      </c>
      <c r="R64" s="27">
        <f t="shared" si="24"/>
        <v>3080.1333333333332</v>
      </c>
      <c r="S64" s="27">
        <f t="shared" si="24"/>
        <v>3234.3999999999996</v>
      </c>
      <c r="T64" s="27">
        <f t="shared" si="24"/>
        <v>3397.3333333333335</v>
      </c>
      <c r="U64" s="23"/>
      <c r="W64" s="34">
        <f t="shared" si="23"/>
        <v>33529.600000000006</v>
      </c>
      <c r="X64" s="27">
        <f t="shared" si="23"/>
        <v>35214.400000000001</v>
      </c>
      <c r="Y64" s="27">
        <f t="shared" si="23"/>
        <v>36961.599999999999</v>
      </c>
      <c r="Z64" s="27">
        <f t="shared" si="23"/>
        <v>38812.799999999996</v>
      </c>
      <c r="AA64" s="37">
        <f t="shared" si="23"/>
        <v>40768</v>
      </c>
      <c r="AB64" s="23"/>
    </row>
    <row r="65" spans="1:28" x14ac:dyDescent="0.25">
      <c r="A65" s="114" t="s">
        <v>159</v>
      </c>
      <c r="B65" s="39">
        <v>15.66</v>
      </c>
      <c r="C65" s="40">
        <v>16.450000000000003</v>
      </c>
      <c r="D65" s="41">
        <v>17.267299999999999</v>
      </c>
      <c r="E65" s="40">
        <v>18.14</v>
      </c>
      <c r="F65" s="41">
        <v>19.040000000000003</v>
      </c>
      <c r="G65" s="23"/>
      <c r="I65" s="34">
        <f t="shared" si="18"/>
        <v>1252.8</v>
      </c>
      <c r="J65" s="27">
        <f t="shared" si="19"/>
        <v>1316.0000000000002</v>
      </c>
      <c r="K65" s="27">
        <f t="shared" si="20"/>
        <v>1381.384</v>
      </c>
      <c r="L65" s="27">
        <f t="shared" si="21"/>
        <v>1451.2</v>
      </c>
      <c r="M65" s="27">
        <f t="shared" si="11"/>
        <v>1523.2000000000003</v>
      </c>
      <c r="N65" s="23"/>
      <c r="P65" s="34">
        <f t="shared" si="24"/>
        <v>2714.4</v>
      </c>
      <c r="Q65" s="27">
        <f t="shared" si="24"/>
        <v>2851.3333333333339</v>
      </c>
      <c r="R65" s="27">
        <f t="shared" si="24"/>
        <v>2992.9986666666664</v>
      </c>
      <c r="S65" s="27">
        <f t="shared" si="24"/>
        <v>3144.2666666666669</v>
      </c>
      <c r="T65" s="27">
        <f t="shared" si="24"/>
        <v>3300.2666666666669</v>
      </c>
      <c r="U65" s="23"/>
      <c r="W65" s="34">
        <f t="shared" si="23"/>
        <v>32572.799999999999</v>
      </c>
      <c r="X65" s="27">
        <f t="shared" si="23"/>
        <v>34216.000000000007</v>
      </c>
      <c r="Y65" s="27">
        <f t="shared" si="23"/>
        <v>35915.983999999997</v>
      </c>
      <c r="Z65" s="27">
        <f t="shared" si="23"/>
        <v>37731.200000000004</v>
      </c>
      <c r="AA65" s="37">
        <f t="shared" si="23"/>
        <v>39603.200000000004</v>
      </c>
      <c r="AB65" s="23"/>
    </row>
    <row r="66" spans="1:28" x14ac:dyDescent="0.25">
      <c r="A66" s="114" t="s">
        <v>53</v>
      </c>
      <c r="B66" s="39">
        <v>23.720000000000002</v>
      </c>
      <c r="C66" s="40">
        <v>24.9</v>
      </c>
      <c r="D66" s="41">
        <v>26.150000000000002</v>
      </c>
      <c r="E66" s="40">
        <v>27.45</v>
      </c>
      <c r="F66" s="41">
        <v>28.830000000000002</v>
      </c>
      <c r="G66" s="23"/>
      <c r="I66" s="34">
        <f t="shared" si="18"/>
        <v>1897.6000000000001</v>
      </c>
      <c r="J66" s="27">
        <f t="shared" si="19"/>
        <v>1992</v>
      </c>
      <c r="K66" s="27">
        <f t="shared" si="20"/>
        <v>2092</v>
      </c>
      <c r="L66" s="27">
        <f t="shared" si="21"/>
        <v>2196</v>
      </c>
      <c r="M66" s="27">
        <f t="shared" si="11"/>
        <v>2306.4</v>
      </c>
      <c r="N66" s="23"/>
      <c r="P66" s="34">
        <f t="shared" si="24"/>
        <v>4111.4666666666672</v>
      </c>
      <c r="Q66" s="27">
        <f t="shared" si="24"/>
        <v>4316</v>
      </c>
      <c r="R66" s="27">
        <f t="shared" si="24"/>
        <v>4532.666666666667</v>
      </c>
      <c r="S66" s="27">
        <f t="shared" si="24"/>
        <v>4758</v>
      </c>
      <c r="T66" s="27">
        <f t="shared" si="24"/>
        <v>4997.2</v>
      </c>
      <c r="U66" s="23"/>
      <c r="W66" s="34">
        <f t="shared" si="23"/>
        <v>49337.600000000006</v>
      </c>
      <c r="X66" s="27">
        <f t="shared" si="23"/>
        <v>51792</v>
      </c>
      <c r="Y66" s="27">
        <f t="shared" si="23"/>
        <v>54392</v>
      </c>
      <c r="Z66" s="27">
        <f t="shared" si="23"/>
        <v>57096</v>
      </c>
      <c r="AA66" s="37">
        <f t="shared" si="23"/>
        <v>59966.400000000001</v>
      </c>
      <c r="AB66" s="23"/>
    </row>
    <row r="67" spans="1:28" x14ac:dyDescent="0.25">
      <c r="A67" s="114" t="s">
        <v>54</v>
      </c>
      <c r="B67" s="39">
        <v>24.94</v>
      </c>
      <c r="C67" s="40">
        <v>26.19</v>
      </c>
      <c r="D67" s="41">
        <v>27.5</v>
      </c>
      <c r="E67" s="40">
        <v>28.88</v>
      </c>
      <c r="F67" s="41">
        <v>30.33</v>
      </c>
      <c r="G67" s="23"/>
      <c r="I67" s="34">
        <f t="shared" si="18"/>
        <v>1995.2</v>
      </c>
      <c r="J67" s="27">
        <f t="shared" si="19"/>
        <v>2095.2000000000003</v>
      </c>
      <c r="K67" s="27">
        <f t="shared" si="20"/>
        <v>2200</v>
      </c>
      <c r="L67" s="27">
        <f t="shared" si="21"/>
        <v>2310.4</v>
      </c>
      <c r="M67" s="27">
        <f t="shared" si="11"/>
        <v>2426.3999999999996</v>
      </c>
      <c r="N67" s="23"/>
      <c r="P67" s="34">
        <f t="shared" si="24"/>
        <v>4322.9333333333334</v>
      </c>
      <c r="Q67" s="27">
        <f t="shared" si="24"/>
        <v>4539.6000000000004</v>
      </c>
      <c r="R67" s="27">
        <f t="shared" si="24"/>
        <v>4766.666666666667</v>
      </c>
      <c r="S67" s="27">
        <f t="shared" si="24"/>
        <v>5005.8666666666668</v>
      </c>
      <c r="T67" s="27">
        <f t="shared" si="24"/>
        <v>5257.2</v>
      </c>
      <c r="U67" s="23"/>
      <c r="W67" s="34">
        <f t="shared" si="23"/>
        <v>51875.200000000004</v>
      </c>
      <c r="X67" s="27">
        <f t="shared" si="23"/>
        <v>54475.200000000004</v>
      </c>
      <c r="Y67" s="27">
        <f t="shared" si="23"/>
        <v>57200</v>
      </c>
      <c r="Z67" s="27">
        <f t="shared" si="23"/>
        <v>60070.400000000001</v>
      </c>
      <c r="AA67" s="37">
        <f t="shared" si="23"/>
        <v>63086.399999999994</v>
      </c>
      <c r="AB67" s="23"/>
    </row>
    <row r="68" spans="1:28" x14ac:dyDescent="0.25">
      <c r="A68" s="114" t="s">
        <v>79</v>
      </c>
      <c r="B68" s="39">
        <v>27.97</v>
      </c>
      <c r="C68" s="40">
        <v>29.37</v>
      </c>
      <c r="D68" s="41">
        <v>30.84</v>
      </c>
      <c r="E68" s="40">
        <v>32.39</v>
      </c>
      <c r="F68" s="41">
        <v>34.01</v>
      </c>
      <c r="G68" s="23"/>
      <c r="I68" s="34">
        <f t="shared" si="18"/>
        <v>2237.6</v>
      </c>
      <c r="J68" s="27">
        <f t="shared" si="19"/>
        <v>2349.6</v>
      </c>
      <c r="K68" s="27">
        <f t="shared" si="20"/>
        <v>2467.1999999999998</v>
      </c>
      <c r="L68" s="27">
        <f t="shared" si="21"/>
        <v>2591.1999999999998</v>
      </c>
      <c r="M68" s="27">
        <f t="shared" si="11"/>
        <v>2720.7999999999997</v>
      </c>
      <c r="N68" s="23"/>
      <c r="P68" s="34">
        <f t="shared" si="24"/>
        <v>4848.1333333333332</v>
      </c>
      <c r="Q68" s="27">
        <f t="shared" si="24"/>
        <v>5090.8</v>
      </c>
      <c r="R68" s="27">
        <f t="shared" si="24"/>
        <v>5345.5999999999995</v>
      </c>
      <c r="S68" s="27">
        <f t="shared" si="24"/>
        <v>5614.2666666666664</v>
      </c>
      <c r="T68" s="27">
        <f t="shared" si="24"/>
        <v>5895.0666666666657</v>
      </c>
      <c r="U68" s="23"/>
      <c r="W68" s="34">
        <f t="shared" si="23"/>
        <v>58177.599999999999</v>
      </c>
      <c r="X68" s="27">
        <f t="shared" si="23"/>
        <v>61089.599999999999</v>
      </c>
      <c r="Y68" s="27">
        <f t="shared" si="23"/>
        <v>64147.199999999997</v>
      </c>
      <c r="Z68" s="27">
        <f t="shared" si="23"/>
        <v>67371.199999999997</v>
      </c>
      <c r="AA68" s="37">
        <f t="shared" si="23"/>
        <v>70740.799999999988</v>
      </c>
      <c r="AB68" s="23"/>
    </row>
    <row r="69" spans="1:28" x14ac:dyDescent="0.25">
      <c r="A69" s="114" t="s">
        <v>56</v>
      </c>
      <c r="B69" s="39">
        <v>32.169999999999995</v>
      </c>
      <c r="C69" s="40">
        <v>33.78</v>
      </c>
      <c r="D69" s="41">
        <v>35.47</v>
      </c>
      <c r="E69" s="40">
        <v>37.25</v>
      </c>
      <c r="F69" s="41">
        <v>39.119999999999997</v>
      </c>
      <c r="G69" s="23"/>
      <c r="I69" s="34">
        <f t="shared" si="18"/>
        <v>2573.5999999999995</v>
      </c>
      <c r="J69" s="27">
        <f t="shared" si="19"/>
        <v>2702.4</v>
      </c>
      <c r="K69" s="27">
        <f t="shared" si="20"/>
        <v>2837.6</v>
      </c>
      <c r="L69" s="27">
        <f t="shared" si="21"/>
        <v>2980</v>
      </c>
      <c r="M69" s="27">
        <f t="shared" si="11"/>
        <v>3129.6</v>
      </c>
      <c r="N69" s="23"/>
      <c r="P69" s="34">
        <f t="shared" si="24"/>
        <v>5576.1333333333323</v>
      </c>
      <c r="Q69" s="27">
        <f t="shared" si="24"/>
        <v>5855.2000000000007</v>
      </c>
      <c r="R69" s="27">
        <f t="shared" si="24"/>
        <v>6148.1333333333323</v>
      </c>
      <c r="S69" s="27">
        <f t="shared" si="24"/>
        <v>6456.666666666667</v>
      </c>
      <c r="T69" s="27">
        <f t="shared" si="24"/>
        <v>6780.7999999999993</v>
      </c>
      <c r="U69" s="23"/>
      <c r="W69" s="34">
        <f t="shared" si="23"/>
        <v>66913.599999999991</v>
      </c>
      <c r="X69" s="27">
        <f t="shared" si="23"/>
        <v>70262.400000000009</v>
      </c>
      <c r="Y69" s="27">
        <f t="shared" si="23"/>
        <v>73777.599999999991</v>
      </c>
      <c r="Z69" s="27">
        <f t="shared" si="23"/>
        <v>77480</v>
      </c>
      <c r="AA69" s="37">
        <f t="shared" si="23"/>
        <v>81369.599999999991</v>
      </c>
      <c r="AB69" s="23"/>
    </row>
    <row r="70" spans="1:28" x14ac:dyDescent="0.25">
      <c r="A70" s="114" t="s">
        <v>80</v>
      </c>
      <c r="B70" s="39">
        <v>16.57</v>
      </c>
      <c r="C70" s="40">
        <v>17.400000000000002</v>
      </c>
      <c r="D70" s="41">
        <v>18.270000000000003</v>
      </c>
      <c r="E70" s="40">
        <v>19.180000000000003</v>
      </c>
      <c r="F70" s="41">
        <v>20.14</v>
      </c>
      <c r="G70" s="23"/>
      <c r="I70" s="34">
        <f t="shared" si="18"/>
        <v>1325.6</v>
      </c>
      <c r="J70" s="27">
        <f t="shared" si="19"/>
        <v>1392.0000000000002</v>
      </c>
      <c r="K70" s="27">
        <f t="shared" si="20"/>
        <v>1461.6000000000004</v>
      </c>
      <c r="L70" s="27">
        <f t="shared" si="21"/>
        <v>1534.4000000000003</v>
      </c>
      <c r="M70" s="27">
        <f t="shared" si="11"/>
        <v>1611.2</v>
      </c>
      <c r="N70" s="23"/>
      <c r="P70" s="34">
        <f t="shared" ref="P70:T78" si="25">(I70*26)/12</f>
        <v>2872.1333333333332</v>
      </c>
      <c r="Q70" s="27">
        <f t="shared" si="25"/>
        <v>3016.0000000000005</v>
      </c>
      <c r="R70" s="27">
        <f t="shared" si="25"/>
        <v>3166.8000000000006</v>
      </c>
      <c r="S70" s="27">
        <f t="shared" si="25"/>
        <v>3324.5333333333342</v>
      </c>
      <c r="T70" s="27">
        <f t="shared" si="25"/>
        <v>3490.9333333333338</v>
      </c>
      <c r="U70" s="23"/>
      <c r="W70" s="34">
        <f t="shared" si="23"/>
        <v>34465.599999999999</v>
      </c>
      <c r="X70" s="27">
        <f t="shared" si="23"/>
        <v>36192.000000000007</v>
      </c>
      <c r="Y70" s="27">
        <f t="shared" si="23"/>
        <v>38001.600000000006</v>
      </c>
      <c r="Z70" s="27">
        <f t="shared" si="23"/>
        <v>39894.400000000009</v>
      </c>
      <c r="AA70" s="37">
        <f t="shared" si="23"/>
        <v>41891.200000000004</v>
      </c>
      <c r="AB70" s="23"/>
    </row>
    <row r="71" spans="1:28" x14ac:dyDescent="0.25">
      <c r="A71" s="114" t="s">
        <v>57</v>
      </c>
      <c r="B71" s="39">
        <v>18.770000000000003</v>
      </c>
      <c r="C71" s="40">
        <v>19.707699999999999</v>
      </c>
      <c r="D71" s="41">
        <v>20.700000000000003</v>
      </c>
      <c r="E71" s="40">
        <v>21.73</v>
      </c>
      <c r="F71" s="41">
        <v>22.82</v>
      </c>
      <c r="G71" s="23"/>
      <c r="I71" s="34">
        <f t="shared" si="18"/>
        <v>1501.6000000000004</v>
      </c>
      <c r="J71" s="27">
        <f t="shared" si="19"/>
        <v>1576.616</v>
      </c>
      <c r="K71" s="27">
        <f t="shared" si="20"/>
        <v>1656.0000000000002</v>
      </c>
      <c r="L71" s="27">
        <f t="shared" si="21"/>
        <v>1738.4</v>
      </c>
      <c r="M71" s="27">
        <f t="shared" si="11"/>
        <v>1825.6</v>
      </c>
      <c r="N71" s="23"/>
      <c r="P71" s="34">
        <f t="shared" si="25"/>
        <v>3253.4666666666672</v>
      </c>
      <c r="Q71" s="27">
        <f t="shared" si="25"/>
        <v>3416.0013333333336</v>
      </c>
      <c r="R71" s="27">
        <f t="shared" si="25"/>
        <v>3588.0000000000005</v>
      </c>
      <c r="S71" s="27">
        <f t="shared" si="25"/>
        <v>3766.5333333333333</v>
      </c>
      <c r="T71" s="27">
        <f t="shared" si="25"/>
        <v>3955.4666666666667</v>
      </c>
      <c r="U71" s="23"/>
      <c r="W71" s="34">
        <f t="shared" si="23"/>
        <v>39041.600000000006</v>
      </c>
      <c r="X71" s="27">
        <f t="shared" si="23"/>
        <v>40992.016000000003</v>
      </c>
      <c r="Y71" s="27">
        <f t="shared" si="23"/>
        <v>43056.000000000007</v>
      </c>
      <c r="Z71" s="27">
        <f t="shared" si="23"/>
        <v>45198.400000000001</v>
      </c>
      <c r="AA71" s="37">
        <f t="shared" si="23"/>
        <v>47465.599999999999</v>
      </c>
      <c r="AB71" s="23"/>
    </row>
    <row r="72" spans="1:28" x14ac:dyDescent="0.25">
      <c r="A72" s="114" t="s">
        <v>58</v>
      </c>
      <c r="B72" s="39">
        <v>18.770000000000003</v>
      </c>
      <c r="C72" s="40">
        <v>19.707699999999999</v>
      </c>
      <c r="D72" s="41">
        <v>20.700000000000003</v>
      </c>
      <c r="E72" s="40">
        <v>21.73</v>
      </c>
      <c r="F72" s="41">
        <v>22.82</v>
      </c>
      <c r="G72" s="23"/>
      <c r="I72" s="34">
        <f t="shared" si="18"/>
        <v>1501.6000000000004</v>
      </c>
      <c r="J72" s="27">
        <f t="shared" si="19"/>
        <v>1576.616</v>
      </c>
      <c r="K72" s="27">
        <f t="shared" si="20"/>
        <v>1656.0000000000002</v>
      </c>
      <c r="L72" s="27">
        <f t="shared" si="21"/>
        <v>1738.4</v>
      </c>
      <c r="M72" s="27">
        <f t="shared" si="11"/>
        <v>1825.6</v>
      </c>
      <c r="N72" s="23"/>
      <c r="P72" s="34">
        <f t="shared" si="25"/>
        <v>3253.4666666666672</v>
      </c>
      <c r="Q72" s="27">
        <f t="shared" si="25"/>
        <v>3416.0013333333336</v>
      </c>
      <c r="R72" s="27">
        <f t="shared" si="25"/>
        <v>3588.0000000000005</v>
      </c>
      <c r="S72" s="27">
        <f t="shared" si="25"/>
        <v>3766.5333333333333</v>
      </c>
      <c r="T72" s="27">
        <f t="shared" si="25"/>
        <v>3955.4666666666667</v>
      </c>
      <c r="U72" s="23"/>
      <c r="W72" s="34">
        <f t="shared" si="23"/>
        <v>39041.600000000006</v>
      </c>
      <c r="X72" s="27">
        <f t="shared" si="23"/>
        <v>40992.016000000003</v>
      </c>
      <c r="Y72" s="27">
        <f t="shared" si="23"/>
        <v>43056.000000000007</v>
      </c>
      <c r="Z72" s="27">
        <f t="shared" si="23"/>
        <v>45198.400000000001</v>
      </c>
      <c r="AA72" s="37">
        <f t="shared" si="23"/>
        <v>47465.599999999999</v>
      </c>
      <c r="AB72" s="23"/>
    </row>
    <row r="73" spans="1:28" x14ac:dyDescent="0.25">
      <c r="A73" s="114" t="s">
        <v>59</v>
      </c>
      <c r="B73" s="39">
        <v>17.71</v>
      </c>
      <c r="C73" s="40">
        <v>18.59</v>
      </c>
      <c r="D73" s="41">
        <v>19.520000000000003</v>
      </c>
      <c r="E73" s="40">
        <v>20.5</v>
      </c>
      <c r="F73" s="41">
        <v>21.520000000000003</v>
      </c>
      <c r="G73" s="23"/>
      <c r="I73" s="34">
        <f t="shared" si="18"/>
        <v>1416.8000000000002</v>
      </c>
      <c r="J73" s="27">
        <f t="shared" si="19"/>
        <v>1487.2</v>
      </c>
      <c r="K73" s="27">
        <f t="shared" si="20"/>
        <v>1561.6000000000004</v>
      </c>
      <c r="L73" s="27">
        <f t="shared" si="21"/>
        <v>1640</v>
      </c>
      <c r="M73" s="27">
        <f t="shared" si="11"/>
        <v>1721.6000000000004</v>
      </c>
      <c r="N73" s="23"/>
      <c r="P73" s="34">
        <f t="shared" si="25"/>
        <v>3069.7333333333336</v>
      </c>
      <c r="Q73" s="27">
        <f t="shared" si="25"/>
        <v>3222.2666666666669</v>
      </c>
      <c r="R73" s="27">
        <f t="shared" si="25"/>
        <v>3383.4666666666672</v>
      </c>
      <c r="S73" s="27">
        <f t="shared" si="25"/>
        <v>3553.3333333333335</v>
      </c>
      <c r="T73" s="27">
        <f t="shared" si="25"/>
        <v>3730.1333333333337</v>
      </c>
      <c r="U73" s="23"/>
      <c r="W73" s="34">
        <f t="shared" si="23"/>
        <v>36836.800000000003</v>
      </c>
      <c r="X73" s="27">
        <f t="shared" si="23"/>
        <v>38667.200000000004</v>
      </c>
      <c r="Y73" s="27">
        <f t="shared" si="23"/>
        <v>40601.600000000006</v>
      </c>
      <c r="Z73" s="27">
        <f t="shared" si="23"/>
        <v>42640</v>
      </c>
      <c r="AA73" s="37">
        <f t="shared" si="23"/>
        <v>44761.600000000006</v>
      </c>
      <c r="AB73" s="23"/>
    </row>
    <row r="74" spans="1:28" s="5" customFormat="1" x14ac:dyDescent="0.25">
      <c r="A74" s="120" t="s">
        <v>60</v>
      </c>
      <c r="B74" s="39">
        <v>21.09</v>
      </c>
      <c r="C74" s="40">
        <v>22.14</v>
      </c>
      <c r="D74" s="41">
        <v>23.25</v>
      </c>
      <c r="E74" s="40">
        <v>24.41</v>
      </c>
      <c r="F74" s="41">
        <v>25.63</v>
      </c>
      <c r="G74" s="23"/>
      <c r="H74" s="2"/>
      <c r="I74" s="34">
        <f t="shared" si="18"/>
        <v>1687.2</v>
      </c>
      <c r="J74" s="27">
        <f t="shared" si="19"/>
        <v>1771.2</v>
      </c>
      <c r="K74" s="27">
        <f t="shared" si="20"/>
        <v>1860</v>
      </c>
      <c r="L74" s="27">
        <f t="shared" si="21"/>
        <v>1952.8</v>
      </c>
      <c r="M74" s="27">
        <f t="shared" si="11"/>
        <v>2050.4</v>
      </c>
      <c r="N74" s="23"/>
      <c r="O74" s="2"/>
      <c r="P74" s="34">
        <f t="shared" si="25"/>
        <v>3655.6000000000004</v>
      </c>
      <c r="Q74" s="27">
        <f t="shared" si="25"/>
        <v>3837.6000000000004</v>
      </c>
      <c r="R74" s="27">
        <f t="shared" si="25"/>
        <v>4030</v>
      </c>
      <c r="S74" s="27">
        <f t="shared" si="25"/>
        <v>4231.0666666666666</v>
      </c>
      <c r="T74" s="27">
        <f t="shared" si="25"/>
        <v>4442.5333333333338</v>
      </c>
      <c r="U74" s="23"/>
      <c r="W74" s="34">
        <f t="shared" si="23"/>
        <v>43867.200000000004</v>
      </c>
      <c r="X74" s="27">
        <f t="shared" si="23"/>
        <v>46051.200000000004</v>
      </c>
      <c r="Y74" s="27">
        <f t="shared" si="23"/>
        <v>48360</v>
      </c>
      <c r="Z74" s="27">
        <f t="shared" si="23"/>
        <v>50772.799999999996</v>
      </c>
      <c r="AA74" s="37">
        <f t="shared" si="23"/>
        <v>53310.400000000001</v>
      </c>
      <c r="AB74" s="23"/>
    </row>
    <row r="75" spans="1:28" s="5" customFormat="1" x14ac:dyDescent="0.25">
      <c r="A75" s="120" t="s">
        <v>61</v>
      </c>
      <c r="B75" s="39">
        <v>35.659615384615385</v>
      </c>
      <c r="C75" s="40">
        <v>37.57932692307692</v>
      </c>
      <c r="D75" s="41">
        <v>39.499038461538461</v>
      </c>
      <c r="E75" s="40">
        <v>41.418750000000003</v>
      </c>
      <c r="F75" s="41">
        <v>43.338461538461537</v>
      </c>
      <c r="G75" s="23"/>
      <c r="H75" s="2"/>
      <c r="I75" s="34">
        <f t="shared" si="18"/>
        <v>2852.7692307692309</v>
      </c>
      <c r="J75" s="27">
        <f t="shared" si="19"/>
        <v>3006.3461538461534</v>
      </c>
      <c r="K75" s="27">
        <f t="shared" si="20"/>
        <v>3159.9230769230771</v>
      </c>
      <c r="L75" s="27">
        <f t="shared" si="21"/>
        <v>3313.5</v>
      </c>
      <c r="M75" s="27">
        <f t="shared" si="11"/>
        <v>3467.0769230769229</v>
      </c>
      <c r="N75" s="23"/>
      <c r="O75" s="2"/>
      <c r="P75" s="34">
        <f t="shared" si="25"/>
        <v>6181</v>
      </c>
      <c r="Q75" s="27">
        <f t="shared" si="25"/>
        <v>6513.7499999999991</v>
      </c>
      <c r="R75" s="27">
        <f t="shared" si="25"/>
        <v>6846.5</v>
      </c>
      <c r="S75" s="27">
        <f t="shared" si="25"/>
        <v>7179.25</v>
      </c>
      <c r="T75" s="27">
        <f t="shared" si="25"/>
        <v>7512</v>
      </c>
      <c r="U75" s="23"/>
      <c r="W75" s="34">
        <f t="shared" si="23"/>
        <v>74172</v>
      </c>
      <c r="X75" s="27">
        <f t="shared" si="23"/>
        <v>78164.999999999985</v>
      </c>
      <c r="Y75" s="27">
        <f t="shared" si="23"/>
        <v>82158</v>
      </c>
      <c r="Z75" s="27">
        <f t="shared" si="23"/>
        <v>86151</v>
      </c>
      <c r="AA75" s="37">
        <f t="shared" si="23"/>
        <v>90144</v>
      </c>
      <c r="AB75" s="23"/>
    </row>
    <row r="76" spans="1:28" s="5" customFormat="1" x14ac:dyDescent="0.25">
      <c r="A76" s="120" t="s">
        <v>62</v>
      </c>
      <c r="B76" s="39">
        <v>29.728846153846156</v>
      </c>
      <c r="C76" s="40">
        <v>31.272115384615386</v>
      </c>
      <c r="D76" s="41">
        <v>32.815384615384616</v>
      </c>
      <c r="E76" s="40">
        <v>34.35865384615385</v>
      </c>
      <c r="F76" s="41">
        <v>35.901923076923076</v>
      </c>
      <c r="G76" s="23"/>
      <c r="H76" s="2"/>
      <c r="I76" s="34">
        <f t="shared" si="18"/>
        <v>2378.3076923076924</v>
      </c>
      <c r="J76" s="27">
        <f t="shared" si="19"/>
        <v>2501.7692307692309</v>
      </c>
      <c r="K76" s="27">
        <f t="shared" si="20"/>
        <v>2625.2307692307695</v>
      </c>
      <c r="L76" s="27">
        <f t="shared" si="21"/>
        <v>2748.6923076923081</v>
      </c>
      <c r="M76" s="27">
        <f t="shared" si="11"/>
        <v>2872.1538461538462</v>
      </c>
      <c r="N76" s="23"/>
      <c r="O76" s="2"/>
      <c r="P76" s="34">
        <f t="shared" si="25"/>
        <v>5153</v>
      </c>
      <c r="Q76" s="27">
        <f t="shared" si="25"/>
        <v>5420.5000000000009</v>
      </c>
      <c r="R76" s="27">
        <f t="shared" si="25"/>
        <v>5688</v>
      </c>
      <c r="S76" s="27">
        <f t="shared" si="25"/>
        <v>5955.5000000000009</v>
      </c>
      <c r="T76" s="27">
        <f t="shared" si="25"/>
        <v>6223</v>
      </c>
      <c r="U76" s="23"/>
      <c r="W76" s="34">
        <f t="shared" ref="W76:AA83" si="26">I76*26</f>
        <v>61836</v>
      </c>
      <c r="X76" s="27">
        <f t="shared" si="26"/>
        <v>65046.000000000007</v>
      </c>
      <c r="Y76" s="27">
        <f t="shared" si="26"/>
        <v>68256</v>
      </c>
      <c r="Z76" s="27">
        <f t="shared" si="26"/>
        <v>71466.000000000015</v>
      </c>
      <c r="AA76" s="37">
        <f t="shared" si="26"/>
        <v>74676</v>
      </c>
      <c r="AB76" s="23"/>
    </row>
    <row r="77" spans="1:28" s="5" customFormat="1" x14ac:dyDescent="0.25">
      <c r="A77" s="120" t="s">
        <v>63</v>
      </c>
      <c r="B77" s="39">
        <v>19.53</v>
      </c>
      <c r="C77" s="40">
        <v>20.51</v>
      </c>
      <c r="D77" s="41">
        <v>21.53</v>
      </c>
      <c r="E77" s="40">
        <v>22.61</v>
      </c>
      <c r="F77" s="41">
        <v>23.74</v>
      </c>
      <c r="G77" s="23"/>
      <c r="H77" s="2"/>
      <c r="I77" s="34">
        <f t="shared" si="18"/>
        <v>1562.4</v>
      </c>
      <c r="J77" s="27">
        <f t="shared" si="19"/>
        <v>1640.8000000000002</v>
      </c>
      <c r="K77" s="27">
        <f t="shared" si="20"/>
        <v>1722.4</v>
      </c>
      <c r="L77" s="27">
        <f t="shared" si="21"/>
        <v>1808.8</v>
      </c>
      <c r="M77" s="27">
        <f t="shared" si="11"/>
        <v>1899.1999999999998</v>
      </c>
      <c r="N77" s="23"/>
      <c r="O77" s="2"/>
      <c r="P77" s="34">
        <f t="shared" si="25"/>
        <v>3385.2000000000003</v>
      </c>
      <c r="Q77" s="27">
        <f t="shared" si="25"/>
        <v>3555.0666666666671</v>
      </c>
      <c r="R77" s="27">
        <f t="shared" si="25"/>
        <v>3731.8666666666668</v>
      </c>
      <c r="S77" s="27">
        <f t="shared" si="25"/>
        <v>3919.0666666666662</v>
      </c>
      <c r="T77" s="27">
        <f t="shared" si="25"/>
        <v>4114.9333333333334</v>
      </c>
      <c r="U77" s="23"/>
      <c r="W77" s="34">
        <f t="shared" si="26"/>
        <v>40622.400000000001</v>
      </c>
      <c r="X77" s="27">
        <f t="shared" si="26"/>
        <v>42660.800000000003</v>
      </c>
      <c r="Y77" s="27">
        <f t="shared" si="26"/>
        <v>44782.400000000001</v>
      </c>
      <c r="Z77" s="27">
        <f t="shared" si="26"/>
        <v>47028.799999999996</v>
      </c>
      <c r="AA77" s="37">
        <f t="shared" si="26"/>
        <v>49379.199999999997</v>
      </c>
      <c r="AB77" s="23"/>
    </row>
    <row r="78" spans="1:28" s="5" customFormat="1" x14ac:dyDescent="0.25">
      <c r="A78" s="120" t="s">
        <v>64</v>
      </c>
      <c r="B78" s="39">
        <v>17.309999999999999</v>
      </c>
      <c r="C78" s="40">
        <v>18.18</v>
      </c>
      <c r="D78" s="41">
        <v>19.079999999999998</v>
      </c>
      <c r="E78" s="40">
        <v>20.04</v>
      </c>
      <c r="F78" s="41">
        <v>21.04</v>
      </c>
      <c r="G78" s="23"/>
      <c r="H78" s="2"/>
      <c r="I78" s="34">
        <f t="shared" si="18"/>
        <v>1384.8</v>
      </c>
      <c r="J78" s="27">
        <f t="shared" si="19"/>
        <v>1454.4</v>
      </c>
      <c r="K78" s="27">
        <f t="shared" si="20"/>
        <v>1526.3999999999999</v>
      </c>
      <c r="L78" s="27">
        <f t="shared" si="21"/>
        <v>1603.1999999999998</v>
      </c>
      <c r="M78" s="27">
        <f t="shared" si="11"/>
        <v>1683.1999999999998</v>
      </c>
      <c r="N78" s="23"/>
      <c r="O78" s="2"/>
      <c r="P78" s="34">
        <f t="shared" si="25"/>
        <v>3000.3999999999996</v>
      </c>
      <c r="Q78" s="27">
        <f t="shared" si="25"/>
        <v>3151.2000000000003</v>
      </c>
      <c r="R78" s="27">
        <f t="shared" si="25"/>
        <v>3307.1999999999994</v>
      </c>
      <c r="S78" s="27">
        <f t="shared" si="25"/>
        <v>3473.6</v>
      </c>
      <c r="T78" s="27">
        <f t="shared" si="25"/>
        <v>3646.9333333333329</v>
      </c>
      <c r="U78" s="23"/>
      <c r="W78" s="34">
        <f t="shared" si="26"/>
        <v>36004.799999999996</v>
      </c>
      <c r="X78" s="27">
        <f t="shared" si="26"/>
        <v>37814.400000000001</v>
      </c>
      <c r="Y78" s="27">
        <f t="shared" si="26"/>
        <v>39686.399999999994</v>
      </c>
      <c r="Z78" s="27">
        <f t="shared" si="26"/>
        <v>41683.199999999997</v>
      </c>
      <c r="AA78" s="37">
        <f t="shared" si="26"/>
        <v>43763.199999999997</v>
      </c>
      <c r="AB78" s="23"/>
    </row>
    <row r="79" spans="1:28" ht="14.1" customHeight="1" x14ac:dyDescent="0.25">
      <c r="A79" s="43"/>
      <c r="B79" s="44"/>
      <c r="C79" s="45"/>
      <c r="D79" s="45"/>
      <c r="E79" s="46"/>
      <c r="F79" s="45"/>
      <c r="G79" s="23"/>
      <c r="H79" s="27"/>
      <c r="I79" s="47"/>
      <c r="J79" s="46"/>
      <c r="K79" s="48"/>
      <c r="L79" s="49"/>
      <c r="M79" s="48"/>
      <c r="N79" s="23"/>
      <c r="O79" s="27"/>
      <c r="P79" s="47"/>
      <c r="Q79" s="49"/>
      <c r="R79" s="48"/>
      <c r="S79" s="49"/>
      <c r="T79" s="48"/>
      <c r="U79" s="23"/>
      <c r="W79" s="47"/>
      <c r="X79" s="49"/>
      <c r="Y79" s="48"/>
      <c r="Z79" s="49"/>
      <c r="AA79" s="48"/>
      <c r="AB79" s="23"/>
    </row>
    <row r="80" spans="1:28" x14ac:dyDescent="0.25">
      <c r="A80" s="28" t="s">
        <v>65</v>
      </c>
      <c r="B80" s="39">
        <v>21.61</v>
      </c>
      <c r="C80" s="40" t="s">
        <v>28</v>
      </c>
      <c r="D80" s="40" t="s">
        <v>28</v>
      </c>
      <c r="E80" s="40" t="s">
        <v>28</v>
      </c>
      <c r="F80" s="40" t="s">
        <v>28</v>
      </c>
      <c r="G80" s="23"/>
      <c r="I80" s="34">
        <f>B80*80</f>
        <v>1728.8</v>
      </c>
      <c r="J80" s="40" t="s">
        <v>28</v>
      </c>
      <c r="K80" s="40" t="s">
        <v>28</v>
      </c>
      <c r="L80" s="40" t="s">
        <v>28</v>
      </c>
      <c r="M80" s="40" t="s">
        <v>28</v>
      </c>
      <c r="N80" s="23"/>
      <c r="P80" s="34">
        <f t="shared" ref="P80:T83" si="27">(I80*26)/12</f>
        <v>3745.7333333333331</v>
      </c>
      <c r="Q80" s="40" t="s">
        <v>28</v>
      </c>
      <c r="R80" s="40" t="s">
        <v>28</v>
      </c>
      <c r="S80" s="40" t="s">
        <v>28</v>
      </c>
      <c r="T80" s="40" t="s">
        <v>28</v>
      </c>
      <c r="U80" s="23"/>
      <c r="W80" s="34">
        <f t="shared" si="26"/>
        <v>44948.799999999996</v>
      </c>
      <c r="X80" s="40" t="s">
        <v>28</v>
      </c>
      <c r="Y80" s="40" t="s">
        <v>28</v>
      </c>
      <c r="Z80" s="40" t="s">
        <v>28</v>
      </c>
      <c r="AA80" s="40" t="s">
        <v>28</v>
      </c>
      <c r="AB80" s="23"/>
    </row>
    <row r="81" spans="1:28" x14ac:dyDescent="0.25">
      <c r="A81" s="28" t="s">
        <v>66</v>
      </c>
      <c r="B81" s="39">
        <v>22.76</v>
      </c>
      <c r="C81" s="40">
        <v>23.9</v>
      </c>
      <c r="D81" s="41">
        <v>25.1</v>
      </c>
      <c r="E81" s="40">
        <v>26.36</v>
      </c>
      <c r="F81" s="41">
        <v>27.68</v>
      </c>
      <c r="G81" s="23"/>
      <c r="I81" s="34">
        <f>B81*80</f>
        <v>1820.8000000000002</v>
      </c>
      <c r="J81" s="27">
        <f t="shared" ref="J81:M83" si="28">C81*80</f>
        <v>1912</v>
      </c>
      <c r="K81" s="27">
        <f t="shared" si="28"/>
        <v>2008</v>
      </c>
      <c r="L81" s="27">
        <f t="shared" si="28"/>
        <v>2108.8000000000002</v>
      </c>
      <c r="M81" s="27">
        <f t="shared" si="28"/>
        <v>2214.4</v>
      </c>
      <c r="N81" s="23"/>
      <c r="P81" s="34">
        <f t="shared" si="27"/>
        <v>3945.0666666666671</v>
      </c>
      <c r="Q81" s="27">
        <f t="shared" si="27"/>
        <v>4142.666666666667</v>
      </c>
      <c r="R81" s="27">
        <f t="shared" si="27"/>
        <v>4350.666666666667</v>
      </c>
      <c r="S81" s="27">
        <f t="shared" si="27"/>
        <v>4569.0666666666666</v>
      </c>
      <c r="T81" s="27">
        <f t="shared" si="27"/>
        <v>4797.8666666666668</v>
      </c>
      <c r="U81" s="23"/>
      <c r="W81" s="34">
        <f t="shared" si="26"/>
        <v>47340.800000000003</v>
      </c>
      <c r="X81" s="27">
        <f t="shared" si="26"/>
        <v>49712</v>
      </c>
      <c r="Y81" s="27">
        <f t="shared" si="26"/>
        <v>52208</v>
      </c>
      <c r="Z81" s="27">
        <f t="shared" si="26"/>
        <v>54828.800000000003</v>
      </c>
      <c r="AA81" s="37">
        <f t="shared" si="26"/>
        <v>57574.400000000001</v>
      </c>
      <c r="AB81" s="23"/>
    </row>
    <row r="82" spans="1:28" x14ac:dyDescent="0.25">
      <c r="A82" s="28" t="s">
        <v>67</v>
      </c>
      <c r="B82" s="39">
        <v>23.94</v>
      </c>
      <c r="C82" s="40">
        <v>25.14</v>
      </c>
      <c r="D82" s="41">
        <v>26.4</v>
      </c>
      <c r="E82" s="40">
        <v>27.72</v>
      </c>
      <c r="F82" s="41">
        <v>29.11</v>
      </c>
      <c r="G82" s="23"/>
      <c r="I82" s="34">
        <f>B82*80</f>
        <v>1915.2</v>
      </c>
      <c r="J82" s="27">
        <f t="shared" si="28"/>
        <v>2011.2</v>
      </c>
      <c r="K82" s="27">
        <f t="shared" si="28"/>
        <v>2112</v>
      </c>
      <c r="L82" s="27">
        <f t="shared" si="28"/>
        <v>2217.6</v>
      </c>
      <c r="M82" s="27">
        <f t="shared" si="28"/>
        <v>2328.8000000000002</v>
      </c>
      <c r="N82" s="23"/>
      <c r="P82" s="34">
        <f t="shared" si="27"/>
        <v>4149.6000000000004</v>
      </c>
      <c r="Q82" s="27">
        <f t="shared" si="27"/>
        <v>4357.6000000000004</v>
      </c>
      <c r="R82" s="27">
        <f t="shared" si="27"/>
        <v>4576</v>
      </c>
      <c r="S82" s="27">
        <f t="shared" si="27"/>
        <v>4804.8</v>
      </c>
      <c r="T82" s="27">
        <f t="shared" si="27"/>
        <v>5045.7333333333336</v>
      </c>
      <c r="U82" s="23"/>
      <c r="W82" s="34">
        <f t="shared" si="26"/>
        <v>49795.200000000004</v>
      </c>
      <c r="X82" s="27">
        <f t="shared" si="26"/>
        <v>52291.200000000004</v>
      </c>
      <c r="Y82" s="27">
        <f t="shared" si="26"/>
        <v>54912</v>
      </c>
      <c r="Z82" s="27">
        <f t="shared" si="26"/>
        <v>57657.599999999999</v>
      </c>
      <c r="AA82" s="37">
        <f t="shared" si="26"/>
        <v>60548.800000000003</v>
      </c>
      <c r="AB82" s="23"/>
    </row>
    <row r="83" spans="1:28" x14ac:dyDescent="0.25">
      <c r="A83" s="28" t="s">
        <v>68</v>
      </c>
      <c r="B83" s="39">
        <v>28.98</v>
      </c>
      <c r="C83" s="40">
        <v>30.43</v>
      </c>
      <c r="D83" s="41">
        <v>31.95</v>
      </c>
      <c r="E83" s="40">
        <v>33.549999999999997</v>
      </c>
      <c r="F83" s="41">
        <v>35.229999999999997</v>
      </c>
      <c r="G83" s="23"/>
      <c r="I83" s="34">
        <f>B83*80</f>
        <v>2318.4</v>
      </c>
      <c r="J83" s="27">
        <f t="shared" si="28"/>
        <v>2434.4</v>
      </c>
      <c r="K83" s="27">
        <f t="shared" si="28"/>
        <v>2556</v>
      </c>
      <c r="L83" s="27">
        <f t="shared" si="28"/>
        <v>2684</v>
      </c>
      <c r="M83" s="27">
        <f t="shared" si="28"/>
        <v>2818.3999999999996</v>
      </c>
      <c r="N83" s="23"/>
      <c r="P83" s="34">
        <f t="shared" si="27"/>
        <v>5023.2</v>
      </c>
      <c r="Q83" s="27">
        <f t="shared" si="27"/>
        <v>5274.5333333333338</v>
      </c>
      <c r="R83" s="27">
        <f t="shared" si="27"/>
        <v>5538</v>
      </c>
      <c r="S83" s="27">
        <f t="shared" si="27"/>
        <v>5815.333333333333</v>
      </c>
      <c r="T83" s="27">
        <f t="shared" si="27"/>
        <v>6106.5333333333328</v>
      </c>
      <c r="U83" s="23"/>
      <c r="W83" s="34">
        <f t="shared" si="26"/>
        <v>60278.400000000001</v>
      </c>
      <c r="X83" s="27">
        <f t="shared" si="26"/>
        <v>63294.400000000001</v>
      </c>
      <c r="Y83" s="27">
        <f t="shared" si="26"/>
        <v>66456</v>
      </c>
      <c r="Z83" s="27">
        <f t="shared" si="26"/>
        <v>69784</v>
      </c>
      <c r="AA83" s="37">
        <f t="shared" si="26"/>
        <v>73278.399999999994</v>
      </c>
      <c r="AB83" s="23"/>
    </row>
    <row r="84" spans="1:28" ht="14.1" customHeight="1" x14ac:dyDescent="0.25">
      <c r="A84" s="43"/>
      <c r="B84" s="44"/>
      <c r="C84" s="45"/>
      <c r="D84" s="45"/>
      <c r="E84" s="46"/>
      <c r="F84" s="45"/>
      <c r="G84" s="23"/>
      <c r="H84" s="27"/>
      <c r="I84" s="47"/>
      <c r="J84" s="46"/>
      <c r="K84" s="48"/>
      <c r="L84" s="49"/>
      <c r="M84" s="48"/>
      <c r="N84" s="23"/>
      <c r="O84" s="27"/>
      <c r="P84" s="47"/>
      <c r="Q84" s="49"/>
      <c r="R84" s="48"/>
      <c r="S84" s="49"/>
      <c r="T84" s="48"/>
      <c r="U84" s="23"/>
      <c r="W84" s="47"/>
      <c r="X84" s="49"/>
      <c r="Y84" s="48"/>
      <c r="Z84" s="49"/>
      <c r="AA84" s="48"/>
      <c r="AB84" s="23"/>
    </row>
    <row r="85" spans="1:28" x14ac:dyDescent="0.25">
      <c r="A85" s="28" t="s">
        <v>141</v>
      </c>
      <c r="B85" s="39">
        <v>21.87</v>
      </c>
      <c r="C85" s="40">
        <v>22.963715249999993</v>
      </c>
      <c r="D85" s="40">
        <v>24.107264999999995</v>
      </c>
      <c r="E85" s="40">
        <v>25.322930499999991</v>
      </c>
      <c r="F85" s="40">
        <v>26.579804999999993</v>
      </c>
      <c r="G85" s="23"/>
      <c r="I85" s="34">
        <f>(B85*2912)/26</f>
        <v>2449.44</v>
      </c>
      <c r="J85" s="27">
        <f>(C85*2912)/26</f>
        <v>2571.9361079999994</v>
      </c>
      <c r="K85" s="27">
        <f>(D85*2912)/26</f>
        <v>2700.0136799999991</v>
      </c>
      <c r="L85" s="27">
        <f>(E85*2912)/26</f>
        <v>2836.1682159999987</v>
      </c>
      <c r="M85" s="27">
        <f>(F85*2912)/26</f>
        <v>2976.9381599999988</v>
      </c>
      <c r="N85" s="23"/>
      <c r="P85" s="34">
        <f t="shared" ref="P85:T89" si="29">(I85*26)/12</f>
        <v>5307.12</v>
      </c>
      <c r="Q85" s="40">
        <f t="shared" si="29"/>
        <v>5572.5282339999985</v>
      </c>
      <c r="R85" s="40">
        <f t="shared" si="29"/>
        <v>5850.0296399999979</v>
      </c>
      <c r="S85" s="40">
        <f t="shared" si="29"/>
        <v>6145.031134666664</v>
      </c>
      <c r="T85" s="40">
        <f t="shared" si="29"/>
        <v>6450.0326799999975</v>
      </c>
      <c r="U85" s="23"/>
      <c r="W85" s="34">
        <f t="shared" ref="W85:AA89" si="30">I85*26</f>
        <v>63685.440000000002</v>
      </c>
      <c r="X85" s="27">
        <f t="shared" si="30"/>
        <v>66870.338807999986</v>
      </c>
      <c r="Y85" s="27">
        <f t="shared" si="30"/>
        <v>70200.355679999979</v>
      </c>
      <c r="Z85" s="27">
        <f t="shared" si="30"/>
        <v>73740.373615999968</v>
      </c>
      <c r="AA85" s="37">
        <f t="shared" si="30"/>
        <v>77400.392159999974</v>
      </c>
      <c r="AB85" s="23"/>
    </row>
    <row r="86" spans="1:28" x14ac:dyDescent="0.25">
      <c r="A86" s="28" t="s">
        <v>142</v>
      </c>
      <c r="B86" s="39">
        <v>21.87</v>
      </c>
      <c r="C86" s="40">
        <v>22.963715249999993</v>
      </c>
      <c r="D86" s="40">
        <v>24.107264999999995</v>
      </c>
      <c r="E86" s="40">
        <v>25.322930499999991</v>
      </c>
      <c r="F86" s="40">
        <v>26.579804999999993</v>
      </c>
      <c r="G86" s="23"/>
      <c r="I86" s="34">
        <f t="shared" ref="I86:M88" si="31">(B86*2912)/26</f>
        <v>2449.44</v>
      </c>
      <c r="J86" s="27">
        <f t="shared" si="31"/>
        <v>2571.9361079999994</v>
      </c>
      <c r="K86" s="27">
        <f t="shared" si="31"/>
        <v>2700.0136799999991</v>
      </c>
      <c r="L86" s="27">
        <f t="shared" si="31"/>
        <v>2836.1682159999987</v>
      </c>
      <c r="M86" s="27">
        <f t="shared" si="31"/>
        <v>2976.9381599999988</v>
      </c>
      <c r="N86" s="23"/>
      <c r="P86" s="34">
        <f t="shared" si="29"/>
        <v>5307.12</v>
      </c>
      <c r="Q86" s="40">
        <f t="shared" si="29"/>
        <v>5572.5282339999985</v>
      </c>
      <c r="R86" s="40">
        <f t="shared" si="29"/>
        <v>5850.0296399999979</v>
      </c>
      <c r="S86" s="40">
        <f t="shared" si="29"/>
        <v>6145.031134666664</v>
      </c>
      <c r="T86" s="40">
        <f t="shared" si="29"/>
        <v>6450.0326799999975</v>
      </c>
      <c r="U86" s="23"/>
      <c r="W86" s="34">
        <f t="shared" si="30"/>
        <v>63685.440000000002</v>
      </c>
      <c r="X86" s="27">
        <f t="shared" si="30"/>
        <v>66870.338807999986</v>
      </c>
      <c r="Y86" s="27">
        <f t="shared" si="30"/>
        <v>70200.355679999979</v>
      </c>
      <c r="Z86" s="27">
        <f t="shared" si="30"/>
        <v>73740.373615999968</v>
      </c>
      <c r="AA86" s="37">
        <f t="shared" si="30"/>
        <v>77400.392159999974</v>
      </c>
      <c r="AB86" s="23"/>
    </row>
    <row r="87" spans="1:28" x14ac:dyDescent="0.25">
      <c r="A87" s="28" t="s">
        <v>143</v>
      </c>
      <c r="B87" s="39">
        <v>17.97</v>
      </c>
      <c r="C87" s="40">
        <v>18.863419749999995</v>
      </c>
      <c r="D87" s="40">
        <v>19.811226749999996</v>
      </c>
      <c r="E87" s="40">
        <v>20.800242749999999</v>
      </c>
      <c r="F87" s="40">
        <v>21.840769999999996</v>
      </c>
      <c r="G87" s="23"/>
      <c r="I87" s="34">
        <f t="shared" si="31"/>
        <v>2012.6399999999999</v>
      </c>
      <c r="J87" s="27">
        <f t="shared" si="31"/>
        <v>2112.7030119999995</v>
      </c>
      <c r="K87" s="27">
        <f t="shared" si="31"/>
        <v>2218.8573959999994</v>
      </c>
      <c r="L87" s="27">
        <f t="shared" si="31"/>
        <v>2329.6271879999999</v>
      </c>
      <c r="M87" s="27">
        <f t="shared" si="31"/>
        <v>2446.1662399999996</v>
      </c>
      <c r="N87" s="23"/>
      <c r="P87" s="34">
        <f t="shared" si="29"/>
        <v>4360.72</v>
      </c>
      <c r="Q87" s="40">
        <f t="shared" si="29"/>
        <v>4577.5231926666656</v>
      </c>
      <c r="R87" s="40">
        <f t="shared" si="29"/>
        <v>4807.5243579999988</v>
      </c>
      <c r="S87" s="40">
        <f t="shared" si="29"/>
        <v>5047.5255740000002</v>
      </c>
      <c r="T87" s="40">
        <f t="shared" si="29"/>
        <v>5300.0268533333319</v>
      </c>
      <c r="U87" s="23"/>
      <c r="W87" s="34">
        <f t="shared" si="30"/>
        <v>52328.639999999999</v>
      </c>
      <c r="X87" s="27">
        <f t="shared" si="30"/>
        <v>54930.278311999988</v>
      </c>
      <c r="Y87" s="27">
        <f t="shared" si="30"/>
        <v>57690.292295999985</v>
      </c>
      <c r="Z87" s="27">
        <f t="shared" si="30"/>
        <v>60570.306887999999</v>
      </c>
      <c r="AA87" s="37">
        <f t="shared" si="30"/>
        <v>63600.322239999987</v>
      </c>
      <c r="AB87" s="23"/>
    </row>
    <row r="88" spans="1:28" x14ac:dyDescent="0.25">
      <c r="A88" s="28" t="s">
        <v>144</v>
      </c>
      <c r="B88" s="39">
        <v>15.29</v>
      </c>
      <c r="C88" s="40">
        <v>16.050905499999999</v>
      </c>
      <c r="D88" s="40">
        <v>16.854480999999996</v>
      </c>
      <c r="E88" s="40">
        <v>17.699265499999999</v>
      </c>
      <c r="F88" s="40">
        <v>18.585258999999997</v>
      </c>
      <c r="G88" s="23"/>
      <c r="I88" s="34">
        <f t="shared" si="31"/>
        <v>1712.4799999999998</v>
      </c>
      <c r="J88" s="27">
        <f t="shared" si="31"/>
        <v>1797.7014159999999</v>
      </c>
      <c r="K88" s="27">
        <f t="shared" si="31"/>
        <v>1887.7018719999994</v>
      </c>
      <c r="L88" s="27">
        <f t="shared" si="31"/>
        <v>1982.317736</v>
      </c>
      <c r="M88" s="27">
        <f t="shared" si="31"/>
        <v>2081.5490079999995</v>
      </c>
      <c r="N88" s="23"/>
      <c r="P88" s="34">
        <f t="shared" si="29"/>
        <v>3710.373333333333</v>
      </c>
      <c r="Q88" s="40">
        <f t="shared" si="29"/>
        <v>3895.0197346666664</v>
      </c>
      <c r="R88" s="40">
        <f t="shared" si="29"/>
        <v>4090.0207226666657</v>
      </c>
      <c r="S88" s="40">
        <f t="shared" si="29"/>
        <v>4295.0217613333334</v>
      </c>
      <c r="T88" s="40">
        <f t="shared" si="29"/>
        <v>4510.0228506666654</v>
      </c>
      <c r="U88" s="23"/>
      <c r="W88" s="34">
        <f t="shared" si="30"/>
        <v>44524.479999999996</v>
      </c>
      <c r="X88" s="27">
        <f t="shared" si="30"/>
        <v>46740.236815999997</v>
      </c>
      <c r="Y88" s="27">
        <f t="shared" si="30"/>
        <v>49080.248671999987</v>
      </c>
      <c r="Z88" s="27">
        <f t="shared" si="30"/>
        <v>51540.261136000001</v>
      </c>
      <c r="AA88" s="37">
        <f t="shared" si="30"/>
        <v>54120.274207999988</v>
      </c>
      <c r="AB88" s="23"/>
    </row>
    <row r="89" spans="1:28" ht="13.8" thickBot="1" x14ac:dyDescent="0.3">
      <c r="A89" s="28" t="s">
        <v>69</v>
      </c>
      <c r="B89" s="104">
        <v>19.07</v>
      </c>
      <c r="C89" s="105">
        <v>20.017271749999995</v>
      </c>
      <c r="D89" s="105">
        <v>21.016589999999994</v>
      </c>
      <c r="E89" s="105">
        <v>22.067419499999996</v>
      </c>
      <c r="F89" s="105">
        <v>23.169760249999992</v>
      </c>
      <c r="G89" s="66"/>
      <c r="I89" s="106">
        <f t="shared" ref="I89:M89" si="32">B89*80</f>
        <v>1525.6</v>
      </c>
      <c r="J89" s="107">
        <f t="shared" si="32"/>
        <v>1601.3817399999996</v>
      </c>
      <c r="K89" s="107">
        <f t="shared" si="32"/>
        <v>1681.3271999999995</v>
      </c>
      <c r="L89" s="107">
        <f t="shared" si="32"/>
        <v>1765.3935599999998</v>
      </c>
      <c r="M89" s="107">
        <f t="shared" si="32"/>
        <v>1853.5808199999994</v>
      </c>
      <c r="N89" s="66"/>
      <c r="P89" s="106">
        <f t="shared" si="29"/>
        <v>3305.4666666666667</v>
      </c>
      <c r="Q89" s="105">
        <f t="shared" si="29"/>
        <v>3469.6604366666656</v>
      </c>
      <c r="R89" s="105">
        <f t="shared" si="29"/>
        <v>3642.8755999999989</v>
      </c>
      <c r="S89" s="105">
        <f t="shared" si="29"/>
        <v>3825.0193799999997</v>
      </c>
      <c r="T89" s="105">
        <f t="shared" si="29"/>
        <v>4016.0917766666657</v>
      </c>
      <c r="U89" s="66"/>
      <c r="W89" s="106">
        <f t="shared" si="30"/>
        <v>39665.599999999999</v>
      </c>
      <c r="X89" s="107">
        <f t="shared" si="30"/>
        <v>41635.92523999999</v>
      </c>
      <c r="Y89" s="107">
        <f t="shared" si="30"/>
        <v>43714.507199999985</v>
      </c>
      <c r="Z89" s="107">
        <f t="shared" si="30"/>
        <v>45900.232559999997</v>
      </c>
      <c r="AA89" s="108">
        <f t="shared" si="30"/>
        <v>48193.101319999987</v>
      </c>
      <c r="AB89" s="66"/>
    </row>
    <row r="92" spans="1:28" ht="13.8" x14ac:dyDescent="0.2">
      <c r="A92" s="121"/>
      <c r="D92" s="122" t="s">
        <v>177</v>
      </c>
    </row>
    <row r="93" spans="1:28" x14ac:dyDescent="0.25">
      <c r="D93" s="71" t="s">
        <v>134</v>
      </c>
      <c r="E93" s="2" t="s">
        <v>146</v>
      </c>
    </row>
    <row r="94" spans="1:28" x14ac:dyDescent="0.25">
      <c r="D94" s="71" t="s">
        <v>135</v>
      </c>
      <c r="E94" s="2" t="s">
        <v>153</v>
      </c>
    </row>
    <row r="95" spans="1:28" x14ac:dyDescent="0.25">
      <c r="D95" s="71" t="s">
        <v>137</v>
      </c>
      <c r="E95" s="2" t="s">
        <v>140</v>
      </c>
    </row>
    <row r="96" spans="1:28" x14ac:dyDescent="0.25">
      <c r="D96" s="71" t="s">
        <v>138</v>
      </c>
      <c r="E96" s="2" t="s">
        <v>146</v>
      </c>
    </row>
  </sheetData>
  <sheetProtection password="D23F" sheet="1" objects="1" scenarios="1" selectLockedCells="1" selectUnlockedCells="1"/>
  <mergeCells count="5">
    <mergeCell ref="K3:T3"/>
    <mergeCell ref="B4:G4"/>
    <mergeCell ref="I4:N4"/>
    <mergeCell ref="P4:U4"/>
    <mergeCell ref="W4:AB4"/>
  </mergeCells>
  <pageMargins left="0.45" right="0.45" top="0.5" bottom="0.5" header="0.3" footer="0.3"/>
  <pageSetup paperSize="5" scale="5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F126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33203125" defaultRowHeight="13.2" x14ac:dyDescent="0.25"/>
  <cols>
    <col min="1" max="1" width="62" style="2" customWidth="1"/>
    <col min="2" max="4" width="8.77734375" style="2" customWidth="1"/>
    <col min="5" max="5" width="8.77734375" style="3" customWidth="1"/>
    <col min="6" max="7" width="8.77734375" style="2" customWidth="1"/>
    <col min="8" max="8" width="10.109375" style="2" customWidth="1"/>
    <col min="9" max="9" width="1.77734375" style="2" customWidth="1"/>
    <col min="10" max="10" width="12.77734375" style="2" customWidth="1"/>
    <col min="11" max="11" width="12.77734375" style="3" customWidth="1"/>
    <col min="12" max="12" width="12.77734375" style="2" customWidth="1"/>
    <col min="13" max="13" width="12.77734375" style="3" customWidth="1"/>
    <col min="14" max="14" width="12.77734375" style="2" customWidth="1"/>
    <col min="15" max="15" width="10.44140625" style="2" customWidth="1"/>
    <col min="16" max="16" width="10.6640625" style="2" customWidth="1"/>
    <col min="17" max="17" width="2" style="2" customWidth="1"/>
    <col min="18" max="18" width="12" style="2" customWidth="1"/>
    <col min="19" max="19" width="12" style="3" customWidth="1"/>
    <col min="20" max="20" width="12" style="2" customWidth="1"/>
    <col min="21" max="21" width="12" style="3" customWidth="1"/>
    <col min="22" max="24" width="12" style="2" customWidth="1"/>
    <col min="25" max="25" width="2.109375" style="2" customWidth="1"/>
    <col min="26" max="26" width="12.77734375" style="2" bestFit="1" customWidth="1"/>
    <col min="27" max="27" width="12" style="3" customWidth="1"/>
    <col min="28" max="28" width="12.77734375" style="2" bestFit="1" customWidth="1"/>
    <col min="29" max="29" width="12" style="3" customWidth="1"/>
    <col min="30" max="30" width="12.77734375" style="2" bestFit="1" customWidth="1"/>
    <col min="31" max="31" width="13.109375" style="2" customWidth="1"/>
    <col min="32" max="32" width="12" style="2" customWidth="1"/>
    <col min="33" max="16384" width="9.33203125" style="2"/>
  </cols>
  <sheetData>
    <row r="1" spans="1:32" ht="15.6" x14ac:dyDescent="0.25">
      <c r="A1" s="1" t="s">
        <v>119</v>
      </c>
    </row>
    <row r="2" spans="1:32" ht="15.6" x14ac:dyDescent="0.25">
      <c r="A2" s="1" t="s">
        <v>125</v>
      </c>
    </row>
    <row r="3" spans="1:32" ht="13.8" thickBot="1" x14ac:dyDescent="0.3">
      <c r="A3" s="7"/>
      <c r="B3" s="5"/>
      <c r="C3" s="5"/>
      <c r="D3" s="5"/>
      <c r="E3" s="6"/>
      <c r="F3" s="5"/>
      <c r="G3" s="5"/>
      <c r="H3" s="5"/>
      <c r="I3" s="5"/>
      <c r="J3" s="7"/>
      <c r="K3" s="8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9"/>
      <c r="X3" s="9"/>
      <c r="AA3" s="2"/>
      <c r="AC3" s="2"/>
      <c r="AE3" s="9"/>
      <c r="AF3" s="9"/>
    </row>
    <row r="4" spans="1:32" ht="13.2" customHeight="1" x14ac:dyDescent="0.25">
      <c r="A4" s="5"/>
      <c r="B4" s="281" t="s">
        <v>29</v>
      </c>
      <c r="C4" s="282"/>
      <c r="D4" s="282"/>
      <c r="E4" s="282"/>
      <c r="F4" s="282"/>
      <c r="G4" s="283"/>
      <c r="H4" s="284"/>
      <c r="I4" s="10"/>
      <c r="J4" s="276" t="s">
        <v>2</v>
      </c>
      <c r="K4" s="277"/>
      <c r="L4" s="277"/>
      <c r="M4" s="277"/>
      <c r="N4" s="277"/>
      <c r="O4" s="277"/>
      <c r="P4" s="278"/>
      <c r="Q4" s="5"/>
      <c r="R4" s="276" t="s">
        <v>30</v>
      </c>
      <c r="S4" s="277"/>
      <c r="T4" s="277"/>
      <c r="U4" s="277"/>
      <c r="V4" s="277"/>
      <c r="W4" s="277"/>
      <c r="X4" s="278"/>
      <c r="Z4" s="276" t="s">
        <v>181</v>
      </c>
      <c r="AA4" s="277"/>
      <c r="AB4" s="277"/>
      <c r="AC4" s="277"/>
      <c r="AD4" s="277"/>
      <c r="AE4" s="277"/>
      <c r="AF4" s="278"/>
    </row>
    <row r="5" spans="1:32" s="5" customFormat="1" ht="24" customHeight="1" thickBot="1" x14ac:dyDescent="0.3">
      <c r="A5" s="11" t="s">
        <v>31</v>
      </c>
      <c r="B5" s="12" t="s">
        <v>3</v>
      </c>
      <c r="C5" s="13" t="s">
        <v>4</v>
      </c>
      <c r="D5" s="14" t="s">
        <v>5</v>
      </c>
      <c r="E5" s="13" t="s">
        <v>6</v>
      </c>
      <c r="F5" s="14" t="s">
        <v>7</v>
      </c>
      <c r="G5" s="14" t="s">
        <v>147</v>
      </c>
      <c r="H5" s="15" t="s">
        <v>145</v>
      </c>
      <c r="I5" s="8"/>
      <c r="J5" s="16" t="s">
        <v>3</v>
      </c>
      <c r="K5" s="13" t="s">
        <v>4</v>
      </c>
      <c r="L5" s="13" t="s">
        <v>5</v>
      </c>
      <c r="M5" s="13" t="s">
        <v>6</v>
      </c>
      <c r="N5" s="13" t="s">
        <v>7</v>
      </c>
      <c r="O5" s="14" t="s">
        <v>147</v>
      </c>
      <c r="P5" s="15" t="s">
        <v>145</v>
      </c>
      <c r="Q5" s="10"/>
      <c r="R5" s="17" t="s">
        <v>3</v>
      </c>
      <c r="S5" s="18" t="s">
        <v>4</v>
      </c>
      <c r="T5" s="18" t="s">
        <v>5</v>
      </c>
      <c r="U5" s="18" t="s">
        <v>6</v>
      </c>
      <c r="V5" s="18" t="s">
        <v>7</v>
      </c>
      <c r="W5" s="14" t="s">
        <v>147</v>
      </c>
      <c r="X5" s="15" t="s">
        <v>145</v>
      </c>
      <c r="Z5" s="17" t="s">
        <v>3</v>
      </c>
      <c r="AA5" s="18" t="s">
        <v>4</v>
      </c>
      <c r="AB5" s="18" t="s">
        <v>5</v>
      </c>
      <c r="AC5" s="18" t="s">
        <v>6</v>
      </c>
      <c r="AD5" s="18" t="s">
        <v>7</v>
      </c>
      <c r="AE5" s="14" t="s">
        <v>147</v>
      </c>
      <c r="AF5" s="15" t="s">
        <v>145</v>
      </c>
    </row>
    <row r="6" spans="1:32" ht="13.2" customHeight="1" thickBot="1" x14ac:dyDescent="0.3">
      <c r="A6" s="28" t="s">
        <v>1</v>
      </c>
      <c r="B6" s="100">
        <v>78.37</v>
      </c>
      <c r="C6" s="30" t="s">
        <v>28</v>
      </c>
      <c r="D6" s="33">
        <v>78.37</v>
      </c>
      <c r="E6" s="30" t="s">
        <v>28</v>
      </c>
      <c r="F6" s="33">
        <v>78.37</v>
      </c>
      <c r="G6" s="80"/>
      <c r="H6" s="23"/>
      <c r="I6" s="33"/>
      <c r="J6" s="34">
        <f t="shared" ref="J6:J13" si="0">B6*80</f>
        <v>6269.6</v>
      </c>
      <c r="K6" s="35" t="s">
        <v>28</v>
      </c>
      <c r="L6" s="27">
        <f t="shared" ref="L6:L13" si="1">D6*80</f>
        <v>6269.6</v>
      </c>
      <c r="M6" s="35" t="s">
        <v>28</v>
      </c>
      <c r="N6" s="27">
        <f t="shared" ref="N6:N13" si="2">F6*80</f>
        <v>6269.6</v>
      </c>
      <c r="O6" s="80"/>
      <c r="P6" s="23"/>
      <c r="Q6" s="27"/>
      <c r="R6" s="34">
        <f>(J6*26)/12</f>
        <v>13584.133333333333</v>
      </c>
      <c r="S6" s="35" t="s">
        <v>28</v>
      </c>
      <c r="T6" s="27">
        <f>(L6*26)/12</f>
        <v>13584.133333333333</v>
      </c>
      <c r="U6" s="35" t="s">
        <v>28</v>
      </c>
      <c r="V6" s="27">
        <f>(N6*26)/12</f>
        <v>13584.133333333333</v>
      </c>
      <c r="W6" s="80"/>
      <c r="X6" s="23"/>
      <c r="Z6" s="34">
        <f>J6*26</f>
        <v>163009.60000000001</v>
      </c>
      <c r="AA6" s="35" t="s">
        <v>28</v>
      </c>
      <c r="AB6" s="81">
        <f>L6*26</f>
        <v>163009.60000000001</v>
      </c>
      <c r="AC6" s="35" t="s">
        <v>28</v>
      </c>
      <c r="AD6" s="82">
        <f>N6*26</f>
        <v>163009.60000000001</v>
      </c>
      <c r="AE6" s="80"/>
      <c r="AF6" s="23"/>
    </row>
    <row r="7" spans="1:32" ht="13.2" customHeight="1" x14ac:dyDescent="0.25">
      <c r="A7" s="28" t="s">
        <v>241</v>
      </c>
      <c r="B7" s="100">
        <v>82.21</v>
      </c>
      <c r="C7" s="30" t="s">
        <v>28</v>
      </c>
      <c r="D7" s="33">
        <v>82.21</v>
      </c>
      <c r="E7" s="30" t="s">
        <v>28</v>
      </c>
      <c r="F7" s="33">
        <v>82.21</v>
      </c>
      <c r="G7" s="80"/>
      <c r="H7" s="23"/>
      <c r="I7" s="33"/>
      <c r="J7" s="34">
        <f t="shared" ref="J7" si="3">B7*80</f>
        <v>6576.7999999999993</v>
      </c>
      <c r="K7" s="35" t="s">
        <v>28</v>
      </c>
      <c r="L7" s="27">
        <f t="shared" ref="L7" si="4">D7*80</f>
        <v>6576.7999999999993</v>
      </c>
      <c r="M7" s="35" t="s">
        <v>28</v>
      </c>
      <c r="N7" s="27">
        <f t="shared" ref="N7" si="5">F7*80</f>
        <v>6576.7999999999993</v>
      </c>
      <c r="O7" s="80"/>
      <c r="P7" s="23"/>
      <c r="Q7" s="27"/>
      <c r="R7" s="34">
        <f>(J7*26)/12</f>
        <v>14249.733333333332</v>
      </c>
      <c r="S7" s="35" t="s">
        <v>28</v>
      </c>
      <c r="T7" s="27">
        <f>(L7*26)/12</f>
        <v>14249.733333333332</v>
      </c>
      <c r="U7" s="35" t="s">
        <v>28</v>
      </c>
      <c r="V7" s="27">
        <f>(N7*26)/12</f>
        <v>14249.733333333332</v>
      </c>
      <c r="W7" s="80"/>
      <c r="X7" s="23"/>
      <c r="Z7" s="34">
        <f>J7*26</f>
        <v>170996.8</v>
      </c>
      <c r="AA7" s="35" t="s">
        <v>28</v>
      </c>
      <c r="AB7" s="81">
        <f>L7*26</f>
        <v>170996.8</v>
      </c>
      <c r="AC7" s="35" t="s">
        <v>28</v>
      </c>
      <c r="AD7" s="82">
        <f>N7*26</f>
        <v>170996.8</v>
      </c>
      <c r="AE7" s="80"/>
      <c r="AF7" s="23"/>
    </row>
    <row r="8" spans="1:32" x14ac:dyDescent="0.25">
      <c r="A8" s="38" t="s">
        <v>127</v>
      </c>
      <c r="B8" s="39">
        <v>57.46</v>
      </c>
      <c r="C8" s="40" t="s">
        <v>28</v>
      </c>
      <c r="D8" s="41">
        <v>65.709199999999996</v>
      </c>
      <c r="E8" s="40" t="s">
        <v>28</v>
      </c>
      <c r="F8" s="41">
        <v>73.958400000000012</v>
      </c>
      <c r="G8" s="80"/>
      <c r="H8" s="23"/>
      <c r="I8" s="41"/>
      <c r="J8" s="34">
        <f t="shared" si="0"/>
        <v>4596.8</v>
      </c>
      <c r="K8" s="35" t="s">
        <v>28</v>
      </c>
      <c r="L8" s="27">
        <f t="shared" si="1"/>
        <v>5256.7359999999999</v>
      </c>
      <c r="M8" s="35" t="s">
        <v>28</v>
      </c>
      <c r="N8" s="27">
        <f t="shared" si="2"/>
        <v>5916.6720000000005</v>
      </c>
      <c r="O8" s="80"/>
      <c r="P8" s="23"/>
      <c r="Q8" s="27"/>
      <c r="R8" s="34">
        <f t="shared" ref="R8:R13" si="6">(J8*26)/12</f>
        <v>9959.7333333333336</v>
      </c>
      <c r="S8" s="35" t="s">
        <v>28</v>
      </c>
      <c r="T8" s="27">
        <f t="shared" ref="T8:T13" si="7">(L8*26)/12</f>
        <v>11389.594666666666</v>
      </c>
      <c r="U8" s="35" t="s">
        <v>28</v>
      </c>
      <c r="V8" s="27">
        <f t="shared" ref="V8:V13" si="8">(N8*26)/12</f>
        <v>12819.456</v>
      </c>
      <c r="W8" s="80"/>
      <c r="X8" s="23"/>
      <c r="Z8" s="34">
        <f t="shared" ref="Z8:Z34" si="9">J8*26</f>
        <v>119516.8</v>
      </c>
      <c r="AA8" s="35" t="s">
        <v>28</v>
      </c>
      <c r="AB8" s="27">
        <f t="shared" ref="AB8:AB34" si="10">L8*26</f>
        <v>136675.136</v>
      </c>
      <c r="AC8" s="35" t="s">
        <v>28</v>
      </c>
      <c r="AD8" s="37">
        <f t="shared" ref="AD8:AE23" si="11">N8*26</f>
        <v>153833.47200000001</v>
      </c>
      <c r="AE8" s="80"/>
      <c r="AF8" s="23"/>
    </row>
    <row r="9" spans="1:32" x14ac:dyDescent="0.25">
      <c r="A9" s="42" t="s">
        <v>128</v>
      </c>
      <c r="B9" s="39">
        <v>27.23</v>
      </c>
      <c r="C9" s="40" t="s">
        <v>28</v>
      </c>
      <c r="D9" s="41">
        <v>33.475000000000001</v>
      </c>
      <c r="E9" s="40" t="s">
        <v>28</v>
      </c>
      <c r="F9" s="41">
        <v>39.719999999999992</v>
      </c>
      <c r="G9" s="80"/>
      <c r="H9" s="23"/>
      <c r="I9" s="41"/>
      <c r="J9" s="34">
        <f t="shared" si="0"/>
        <v>2178.4</v>
      </c>
      <c r="K9" s="35" t="s">
        <v>28</v>
      </c>
      <c r="L9" s="27">
        <f t="shared" si="1"/>
        <v>2678</v>
      </c>
      <c r="M9" s="35" t="s">
        <v>28</v>
      </c>
      <c r="N9" s="27">
        <f t="shared" si="2"/>
        <v>3177.5999999999995</v>
      </c>
      <c r="O9" s="80"/>
      <c r="P9" s="23"/>
      <c r="Q9" s="27"/>
      <c r="R9" s="34">
        <f t="shared" si="6"/>
        <v>4719.8666666666668</v>
      </c>
      <c r="S9" s="35" t="s">
        <v>28</v>
      </c>
      <c r="T9" s="27">
        <f t="shared" si="7"/>
        <v>5802.333333333333</v>
      </c>
      <c r="U9" s="35" t="s">
        <v>28</v>
      </c>
      <c r="V9" s="27">
        <f t="shared" si="8"/>
        <v>6884.7999999999993</v>
      </c>
      <c r="W9" s="80"/>
      <c r="X9" s="23"/>
      <c r="Z9" s="34">
        <f t="shared" si="9"/>
        <v>56638.400000000001</v>
      </c>
      <c r="AA9" s="35" t="s">
        <v>28</v>
      </c>
      <c r="AB9" s="27">
        <f t="shared" si="10"/>
        <v>69628</v>
      </c>
      <c r="AC9" s="35" t="s">
        <v>28</v>
      </c>
      <c r="AD9" s="37">
        <f t="shared" si="11"/>
        <v>82617.599999999991</v>
      </c>
      <c r="AE9" s="80"/>
      <c r="AF9" s="23"/>
    </row>
    <row r="10" spans="1:32" x14ac:dyDescent="0.25">
      <c r="A10" s="42" t="s">
        <v>129</v>
      </c>
      <c r="B10" s="39">
        <v>52.370000000000005</v>
      </c>
      <c r="C10" s="40" t="s">
        <v>28</v>
      </c>
      <c r="D10" s="41">
        <v>60.237750000000005</v>
      </c>
      <c r="E10" s="40" t="s">
        <v>28</v>
      </c>
      <c r="F10" s="41">
        <v>68.105500000000006</v>
      </c>
      <c r="G10" s="80"/>
      <c r="H10" s="23"/>
      <c r="I10" s="41"/>
      <c r="J10" s="34">
        <f t="shared" si="0"/>
        <v>4189.6000000000004</v>
      </c>
      <c r="K10" s="35" t="s">
        <v>28</v>
      </c>
      <c r="L10" s="27">
        <f t="shared" si="1"/>
        <v>4819.0200000000004</v>
      </c>
      <c r="M10" s="35" t="s">
        <v>28</v>
      </c>
      <c r="N10" s="27">
        <f t="shared" si="2"/>
        <v>5448.4400000000005</v>
      </c>
      <c r="O10" s="80"/>
      <c r="P10" s="23"/>
      <c r="Q10" s="27"/>
      <c r="R10" s="34">
        <f t="shared" si="6"/>
        <v>9077.4666666666672</v>
      </c>
      <c r="S10" s="35" t="s">
        <v>28</v>
      </c>
      <c r="T10" s="27">
        <f t="shared" si="7"/>
        <v>10441.210000000001</v>
      </c>
      <c r="U10" s="35" t="s">
        <v>28</v>
      </c>
      <c r="V10" s="27">
        <f t="shared" si="8"/>
        <v>11804.953333333333</v>
      </c>
      <c r="W10" s="80"/>
      <c r="X10" s="23"/>
      <c r="Z10" s="34">
        <f t="shared" si="9"/>
        <v>108929.60000000001</v>
      </c>
      <c r="AA10" s="35" t="s">
        <v>28</v>
      </c>
      <c r="AB10" s="27">
        <f t="shared" si="10"/>
        <v>125294.52000000002</v>
      </c>
      <c r="AC10" s="35" t="s">
        <v>28</v>
      </c>
      <c r="AD10" s="37">
        <f t="shared" si="11"/>
        <v>141659.44</v>
      </c>
      <c r="AE10" s="80"/>
      <c r="AF10" s="23"/>
    </row>
    <row r="11" spans="1:32" x14ac:dyDescent="0.25">
      <c r="A11" s="42" t="s">
        <v>130</v>
      </c>
      <c r="B11" s="39">
        <v>52.370000000000005</v>
      </c>
      <c r="C11" s="40" t="s">
        <v>28</v>
      </c>
      <c r="D11" s="41">
        <v>60.237750000000005</v>
      </c>
      <c r="E11" s="40" t="s">
        <v>28</v>
      </c>
      <c r="F11" s="41">
        <v>68.105500000000006</v>
      </c>
      <c r="G11" s="80"/>
      <c r="H11" s="23"/>
      <c r="I11" s="41"/>
      <c r="J11" s="34">
        <f t="shared" si="0"/>
        <v>4189.6000000000004</v>
      </c>
      <c r="K11" s="35" t="s">
        <v>28</v>
      </c>
      <c r="L11" s="27">
        <f t="shared" si="1"/>
        <v>4819.0200000000004</v>
      </c>
      <c r="M11" s="35" t="s">
        <v>28</v>
      </c>
      <c r="N11" s="27">
        <f t="shared" si="2"/>
        <v>5448.4400000000005</v>
      </c>
      <c r="O11" s="80"/>
      <c r="P11" s="23"/>
      <c r="Q11" s="27"/>
      <c r="R11" s="34">
        <f t="shared" si="6"/>
        <v>9077.4666666666672</v>
      </c>
      <c r="S11" s="35" t="s">
        <v>28</v>
      </c>
      <c r="T11" s="27">
        <f t="shared" si="7"/>
        <v>10441.210000000001</v>
      </c>
      <c r="U11" s="35" t="s">
        <v>28</v>
      </c>
      <c r="V11" s="27">
        <f t="shared" si="8"/>
        <v>11804.953333333333</v>
      </c>
      <c r="W11" s="80"/>
      <c r="X11" s="23"/>
      <c r="Z11" s="34">
        <f t="shared" si="9"/>
        <v>108929.60000000001</v>
      </c>
      <c r="AA11" s="35" t="s">
        <v>28</v>
      </c>
      <c r="AB11" s="27">
        <f t="shared" si="10"/>
        <v>125294.52000000002</v>
      </c>
      <c r="AC11" s="35" t="s">
        <v>28</v>
      </c>
      <c r="AD11" s="37">
        <f t="shared" si="11"/>
        <v>141659.44</v>
      </c>
      <c r="AE11" s="80"/>
      <c r="AF11" s="23"/>
    </row>
    <row r="12" spans="1:32" x14ac:dyDescent="0.25">
      <c r="A12" s="42" t="s">
        <v>131</v>
      </c>
      <c r="B12" s="39">
        <v>52.370000000000005</v>
      </c>
      <c r="C12" s="40" t="s">
        <v>28</v>
      </c>
      <c r="D12" s="41">
        <v>60.237750000000005</v>
      </c>
      <c r="E12" s="40" t="s">
        <v>28</v>
      </c>
      <c r="F12" s="41">
        <v>68.105500000000006</v>
      </c>
      <c r="G12" s="80"/>
      <c r="H12" s="23"/>
      <c r="I12" s="41"/>
      <c r="J12" s="34">
        <f t="shared" si="0"/>
        <v>4189.6000000000004</v>
      </c>
      <c r="K12" s="35" t="s">
        <v>28</v>
      </c>
      <c r="L12" s="27">
        <f t="shared" si="1"/>
        <v>4819.0200000000004</v>
      </c>
      <c r="M12" s="35" t="s">
        <v>28</v>
      </c>
      <c r="N12" s="27">
        <f t="shared" si="2"/>
        <v>5448.4400000000005</v>
      </c>
      <c r="O12" s="80"/>
      <c r="P12" s="23"/>
      <c r="Q12" s="27"/>
      <c r="R12" s="34">
        <f t="shared" si="6"/>
        <v>9077.4666666666672</v>
      </c>
      <c r="S12" s="35" t="s">
        <v>28</v>
      </c>
      <c r="T12" s="27">
        <f t="shared" si="7"/>
        <v>10441.210000000001</v>
      </c>
      <c r="U12" s="35" t="s">
        <v>28</v>
      </c>
      <c r="V12" s="27">
        <f t="shared" si="8"/>
        <v>11804.953333333333</v>
      </c>
      <c r="W12" s="80"/>
      <c r="X12" s="23"/>
      <c r="Z12" s="34">
        <f t="shared" si="9"/>
        <v>108929.60000000001</v>
      </c>
      <c r="AA12" s="35" t="s">
        <v>28</v>
      </c>
      <c r="AB12" s="27">
        <f t="shared" si="10"/>
        <v>125294.52000000002</v>
      </c>
      <c r="AC12" s="35" t="s">
        <v>28</v>
      </c>
      <c r="AD12" s="37">
        <f t="shared" si="11"/>
        <v>141659.44</v>
      </c>
      <c r="AE12" s="80"/>
      <c r="AF12" s="23"/>
    </row>
    <row r="13" spans="1:32" x14ac:dyDescent="0.25">
      <c r="A13" s="42" t="s">
        <v>132</v>
      </c>
      <c r="B13" s="39">
        <v>56.92</v>
      </c>
      <c r="C13" s="40" t="s">
        <v>28</v>
      </c>
      <c r="D13" s="41">
        <v>65.016549999999995</v>
      </c>
      <c r="E13" s="40" t="s">
        <v>28</v>
      </c>
      <c r="F13" s="41">
        <v>73.113100000000003</v>
      </c>
      <c r="G13" s="80"/>
      <c r="H13" s="23"/>
      <c r="I13" s="41"/>
      <c r="J13" s="34">
        <f t="shared" si="0"/>
        <v>4553.6000000000004</v>
      </c>
      <c r="K13" s="35" t="s">
        <v>28</v>
      </c>
      <c r="L13" s="27">
        <f t="shared" si="1"/>
        <v>5201.3239999999996</v>
      </c>
      <c r="M13" s="35" t="s">
        <v>28</v>
      </c>
      <c r="N13" s="27">
        <f t="shared" si="2"/>
        <v>5849.0480000000007</v>
      </c>
      <c r="O13" s="80"/>
      <c r="P13" s="23"/>
      <c r="Q13" s="27"/>
      <c r="R13" s="34">
        <f t="shared" si="6"/>
        <v>9866.1333333333332</v>
      </c>
      <c r="S13" s="35" t="s">
        <v>28</v>
      </c>
      <c r="T13" s="27">
        <f t="shared" si="7"/>
        <v>11269.535333333333</v>
      </c>
      <c r="U13" s="35" t="s">
        <v>28</v>
      </c>
      <c r="V13" s="27">
        <f t="shared" si="8"/>
        <v>12672.937333333335</v>
      </c>
      <c r="W13" s="80"/>
      <c r="X13" s="23"/>
      <c r="Z13" s="34">
        <f t="shared" si="9"/>
        <v>118393.60000000001</v>
      </c>
      <c r="AA13" s="35" t="s">
        <v>28</v>
      </c>
      <c r="AB13" s="27">
        <f t="shared" si="10"/>
        <v>135234.424</v>
      </c>
      <c r="AC13" s="35" t="s">
        <v>28</v>
      </c>
      <c r="AD13" s="37">
        <f t="shared" si="11"/>
        <v>152075.24800000002</v>
      </c>
      <c r="AE13" s="80"/>
      <c r="AF13" s="23"/>
    </row>
    <row r="14" spans="1:32" ht="14.1" customHeight="1" x14ac:dyDescent="0.25">
      <c r="A14" s="43"/>
      <c r="B14" s="44"/>
      <c r="C14" s="45"/>
      <c r="D14" s="45"/>
      <c r="E14" s="46"/>
      <c r="F14" s="45"/>
      <c r="G14" s="80"/>
      <c r="H14" s="23"/>
      <c r="J14" s="47"/>
      <c r="K14" s="46"/>
      <c r="L14" s="48"/>
      <c r="M14" s="49"/>
      <c r="N14" s="48"/>
      <c r="O14" s="80"/>
      <c r="P14" s="23"/>
      <c r="Q14" s="27"/>
      <c r="R14" s="47"/>
      <c r="S14" s="49"/>
      <c r="T14" s="48"/>
      <c r="U14" s="49"/>
      <c r="V14" s="48"/>
      <c r="W14" s="80"/>
      <c r="X14" s="23"/>
      <c r="Z14" s="47"/>
      <c r="AA14" s="49"/>
      <c r="AB14" s="48"/>
      <c r="AC14" s="49"/>
      <c r="AD14" s="48"/>
      <c r="AE14" s="80"/>
      <c r="AF14" s="23"/>
    </row>
    <row r="15" spans="1:32" x14ac:dyDescent="0.25">
      <c r="A15" s="28" t="s">
        <v>126</v>
      </c>
      <c r="B15" s="100">
        <v>29.73</v>
      </c>
      <c r="C15" s="30" t="s">
        <v>28</v>
      </c>
      <c r="D15" s="33">
        <v>32.93</v>
      </c>
      <c r="E15" s="30" t="s">
        <v>28</v>
      </c>
      <c r="F15" s="33">
        <v>36.130000000000003</v>
      </c>
      <c r="G15" s="84">
        <f>F15+(F15*0.05)</f>
        <v>37.936500000000002</v>
      </c>
      <c r="H15" s="23"/>
      <c r="J15" s="34">
        <f t="shared" ref="J15:J34" si="12">B15*80</f>
        <v>2378.4</v>
      </c>
      <c r="K15" s="3" t="s">
        <v>28</v>
      </c>
      <c r="L15" s="27">
        <f t="shared" ref="L15:L34" si="13">D15*80</f>
        <v>2634.4</v>
      </c>
      <c r="M15" s="35" t="s">
        <v>28</v>
      </c>
      <c r="N15" s="27">
        <f>F15*80</f>
        <v>2890.4</v>
      </c>
      <c r="O15" s="85">
        <f>G15*80</f>
        <v>3034.92</v>
      </c>
      <c r="P15" s="23"/>
      <c r="Q15" s="27"/>
      <c r="R15" s="34">
        <f t="shared" ref="R15:R34" si="14">(J15*26)/12</f>
        <v>5153.2</v>
      </c>
      <c r="S15" s="35" t="s">
        <v>28</v>
      </c>
      <c r="T15" s="27">
        <f t="shared" ref="T15:T34" si="15">(L15*26)/12</f>
        <v>5707.8666666666677</v>
      </c>
      <c r="U15" s="35" t="s">
        <v>28</v>
      </c>
      <c r="V15" s="27">
        <f>(N15*26)/12</f>
        <v>6262.5333333333338</v>
      </c>
      <c r="W15" s="85">
        <f>(O15*26)/12</f>
        <v>6575.66</v>
      </c>
      <c r="X15" s="23"/>
      <c r="Z15" s="34">
        <f t="shared" si="9"/>
        <v>61838.400000000001</v>
      </c>
      <c r="AA15" s="35" t="s">
        <v>28</v>
      </c>
      <c r="AB15" s="27">
        <f t="shared" si="10"/>
        <v>68494.400000000009</v>
      </c>
      <c r="AC15" s="35" t="s">
        <v>28</v>
      </c>
      <c r="AD15" s="37">
        <f t="shared" si="11"/>
        <v>75150.400000000009</v>
      </c>
      <c r="AE15" s="37">
        <f t="shared" si="11"/>
        <v>78907.92</v>
      </c>
      <c r="AF15" s="23"/>
    </row>
    <row r="16" spans="1:32" x14ac:dyDescent="0.25">
      <c r="A16" s="28" t="s">
        <v>9</v>
      </c>
      <c r="B16" s="39">
        <v>22.49</v>
      </c>
      <c r="C16" s="40" t="s">
        <v>28</v>
      </c>
      <c r="D16" s="41">
        <v>24.914999999999999</v>
      </c>
      <c r="E16" s="40" t="s">
        <v>28</v>
      </c>
      <c r="F16" s="41">
        <v>27.34</v>
      </c>
      <c r="G16" s="84">
        <f t="shared" ref="G16:G34" si="16">F16+(F16*0.05)</f>
        <v>28.707000000000001</v>
      </c>
      <c r="H16" s="23"/>
      <c r="J16" s="34">
        <f t="shared" si="12"/>
        <v>1799.1999999999998</v>
      </c>
      <c r="K16" s="3" t="s">
        <v>28</v>
      </c>
      <c r="L16" s="27">
        <f t="shared" si="13"/>
        <v>1993.1999999999998</v>
      </c>
      <c r="M16" s="35" t="s">
        <v>28</v>
      </c>
      <c r="N16" s="27">
        <f t="shared" ref="N16:N34" si="17">F16*80</f>
        <v>2187.1999999999998</v>
      </c>
      <c r="O16" s="85">
        <f t="shared" ref="O16:O34" si="18">G16*80</f>
        <v>2296.56</v>
      </c>
      <c r="P16" s="23"/>
      <c r="Q16" s="27"/>
      <c r="R16" s="34">
        <f t="shared" si="14"/>
        <v>3898.2666666666664</v>
      </c>
      <c r="S16" s="35" t="s">
        <v>28</v>
      </c>
      <c r="T16" s="27">
        <f t="shared" si="15"/>
        <v>4318.5999999999995</v>
      </c>
      <c r="U16" s="35" t="s">
        <v>28</v>
      </c>
      <c r="V16" s="27">
        <f t="shared" ref="V16:V34" si="19">(N16*26)/12</f>
        <v>4738.9333333333334</v>
      </c>
      <c r="W16" s="85">
        <f t="shared" ref="W16:W34" si="20">(O16*26)/12</f>
        <v>4975.88</v>
      </c>
      <c r="X16" s="23"/>
      <c r="Z16" s="34">
        <f t="shared" si="9"/>
        <v>46779.199999999997</v>
      </c>
      <c r="AA16" s="35" t="s">
        <v>28</v>
      </c>
      <c r="AB16" s="27">
        <f t="shared" si="10"/>
        <v>51823.199999999997</v>
      </c>
      <c r="AC16" s="35" t="s">
        <v>28</v>
      </c>
      <c r="AD16" s="37">
        <f t="shared" si="11"/>
        <v>56867.199999999997</v>
      </c>
      <c r="AE16" s="37">
        <f t="shared" si="11"/>
        <v>59710.559999999998</v>
      </c>
      <c r="AF16" s="23"/>
    </row>
    <row r="17" spans="1:32" x14ac:dyDescent="0.25">
      <c r="A17" s="28" t="s">
        <v>10</v>
      </c>
      <c r="B17" s="39">
        <v>35.659999999999997</v>
      </c>
      <c r="C17" s="40" t="s">
        <v>28</v>
      </c>
      <c r="D17" s="41">
        <v>39.5</v>
      </c>
      <c r="E17" s="40" t="s">
        <v>28</v>
      </c>
      <c r="F17" s="41">
        <v>43.44</v>
      </c>
      <c r="G17" s="84">
        <f t="shared" si="16"/>
        <v>45.611999999999995</v>
      </c>
      <c r="H17" s="23"/>
      <c r="J17" s="34">
        <f t="shared" si="12"/>
        <v>2852.7999999999997</v>
      </c>
      <c r="K17" s="3" t="s">
        <v>28</v>
      </c>
      <c r="L17" s="27">
        <f t="shared" si="13"/>
        <v>3160</v>
      </c>
      <c r="M17" s="35" t="s">
        <v>28</v>
      </c>
      <c r="N17" s="27">
        <f t="shared" si="17"/>
        <v>3475.2</v>
      </c>
      <c r="O17" s="85">
        <f t="shared" si="18"/>
        <v>3648.9599999999996</v>
      </c>
      <c r="P17" s="23"/>
      <c r="Q17" s="27"/>
      <c r="R17" s="34">
        <f t="shared" si="14"/>
        <v>6181.0666666666657</v>
      </c>
      <c r="S17" s="35" t="s">
        <v>28</v>
      </c>
      <c r="T17" s="27">
        <f t="shared" si="15"/>
        <v>6846.666666666667</v>
      </c>
      <c r="U17" s="35" t="s">
        <v>28</v>
      </c>
      <c r="V17" s="27">
        <f t="shared" si="19"/>
        <v>7529.5999999999995</v>
      </c>
      <c r="W17" s="85">
        <f t="shared" si="20"/>
        <v>7906.079999999999</v>
      </c>
      <c r="X17" s="23"/>
      <c r="Z17" s="34">
        <f t="shared" si="9"/>
        <v>74172.799999999988</v>
      </c>
      <c r="AA17" s="35" t="s">
        <v>28</v>
      </c>
      <c r="AB17" s="27">
        <f t="shared" si="10"/>
        <v>82160</v>
      </c>
      <c r="AC17" s="35" t="s">
        <v>28</v>
      </c>
      <c r="AD17" s="37">
        <f t="shared" si="11"/>
        <v>90355.199999999997</v>
      </c>
      <c r="AE17" s="37">
        <f t="shared" si="11"/>
        <v>94872.959999999992</v>
      </c>
      <c r="AF17" s="23"/>
    </row>
    <row r="18" spans="1:32" x14ac:dyDescent="0.25">
      <c r="A18" s="28" t="s">
        <v>11</v>
      </c>
      <c r="B18" s="39">
        <v>29.73</v>
      </c>
      <c r="C18" s="40" t="s">
        <v>28</v>
      </c>
      <c r="D18" s="41">
        <v>32.93</v>
      </c>
      <c r="E18" s="40" t="s">
        <v>28</v>
      </c>
      <c r="F18" s="41">
        <v>36.130000000000003</v>
      </c>
      <c r="G18" s="84">
        <f t="shared" si="16"/>
        <v>37.936500000000002</v>
      </c>
      <c r="H18" s="23"/>
      <c r="J18" s="34">
        <f t="shared" si="12"/>
        <v>2378.4</v>
      </c>
      <c r="K18" s="3" t="s">
        <v>28</v>
      </c>
      <c r="L18" s="27">
        <f t="shared" si="13"/>
        <v>2634.4</v>
      </c>
      <c r="M18" s="35" t="s">
        <v>28</v>
      </c>
      <c r="N18" s="27">
        <f t="shared" si="17"/>
        <v>2890.4</v>
      </c>
      <c r="O18" s="85">
        <f t="shared" si="18"/>
        <v>3034.92</v>
      </c>
      <c r="P18" s="23"/>
      <c r="Q18" s="27"/>
      <c r="R18" s="34">
        <f t="shared" si="14"/>
        <v>5153.2</v>
      </c>
      <c r="S18" s="35" t="s">
        <v>28</v>
      </c>
      <c r="T18" s="27">
        <f t="shared" si="15"/>
        <v>5707.8666666666677</v>
      </c>
      <c r="U18" s="35" t="s">
        <v>28</v>
      </c>
      <c r="V18" s="27">
        <f t="shared" si="19"/>
        <v>6262.5333333333338</v>
      </c>
      <c r="W18" s="85">
        <f t="shared" si="20"/>
        <v>6575.66</v>
      </c>
      <c r="X18" s="23"/>
      <c r="Z18" s="34">
        <f t="shared" si="9"/>
        <v>61838.400000000001</v>
      </c>
      <c r="AA18" s="35" t="s">
        <v>28</v>
      </c>
      <c r="AB18" s="27">
        <f t="shared" si="10"/>
        <v>68494.400000000009</v>
      </c>
      <c r="AC18" s="35" t="s">
        <v>28</v>
      </c>
      <c r="AD18" s="37">
        <f t="shared" si="11"/>
        <v>75150.400000000009</v>
      </c>
      <c r="AE18" s="37">
        <f t="shared" si="11"/>
        <v>78907.92</v>
      </c>
      <c r="AF18" s="23"/>
    </row>
    <row r="19" spans="1:32" x14ac:dyDescent="0.25">
      <c r="A19" s="28" t="s">
        <v>12</v>
      </c>
      <c r="B19" s="39">
        <v>35.659999999999997</v>
      </c>
      <c r="C19" s="40" t="s">
        <v>28</v>
      </c>
      <c r="D19" s="41">
        <v>39.5</v>
      </c>
      <c r="E19" s="40" t="s">
        <v>28</v>
      </c>
      <c r="F19" s="41">
        <v>43.34</v>
      </c>
      <c r="G19" s="84">
        <f t="shared" si="16"/>
        <v>45.507000000000005</v>
      </c>
      <c r="H19" s="23"/>
      <c r="J19" s="34">
        <f t="shared" si="12"/>
        <v>2852.7999999999997</v>
      </c>
      <c r="K19" s="3" t="s">
        <v>28</v>
      </c>
      <c r="L19" s="27">
        <f t="shared" si="13"/>
        <v>3160</v>
      </c>
      <c r="M19" s="35" t="s">
        <v>28</v>
      </c>
      <c r="N19" s="27">
        <f t="shared" si="17"/>
        <v>3467.2000000000003</v>
      </c>
      <c r="O19" s="85">
        <f t="shared" si="18"/>
        <v>3640.5600000000004</v>
      </c>
      <c r="P19" s="23"/>
      <c r="Q19" s="27"/>
      <c r="R19" s="34">
        <f t="shared" si="14"/>
        <v>6181.0666666666657</v>
      </c>
      <c r="S19" s="35" t="s">
        <v>28</v>
      </c>
      <c r="T19" s="27">
        <f t="shared" si="15"/>
        <v>6846.666666666667</v>
      </c>
      <c r="U19" s="35" t="s">
        <v>28</v>
      </c>
      <c r="V19" s="27">
        <f t="shared" si="19"/>
        <v>7512.2666666666673</v>
      </c>
      <c r="W19" s="85">
        <f t="shared" si="20"/>
        <v>7887.880000000001</v>
      </c>
      <c r="X19" s="23"/>
      <c r="Z19" s="34">
        <f t="shared" si="9"/>
        <v>74172.799999999988</v>
      </c>
      <c r="AA19" s="35" t="s">
        <v>28</v>
      </c>
      <c r="AB19" s="27">
        <f t="shared" si="10"/>
        <v>82160</v>
      </c>
      <c r="AC19" s="35" t="s">
        <v>28</v>
      </c>
      <c r="AD19" s="37">
        <f t="shared" si="11"/>
        <v>90147.200000000012</v>
      </c>
      <c r="AE19" s="37">
        <f t="shared" si="11"/>
        <v>94654.560000000012</v>
      </c>
      <c r="AF19" s="23"/>
    </row>
    <row r="20" spans="1:32" hidden="1" x14ac:dyDescent="0.25">
      <c r="A20" s="28" t="s">
        <v>13</v>
      </c>
      <c r="B20" s="39">
        <v>26.92</v>
      </c>
      <c r="C20" s="40" t="s">
        <v>28</v>
      </c>
      <c r="D20" s="41">
        <v>29.82</v>
      </c>
      <c r="E20" s="40" t="s">
        <v>28</v>
      </c>
      <c r="F20" s="41">
        <v>32.72</v>
      </c>
      <c r="G20" s="84">
        <f t="shared" si="16"/>
        <v>34.356000000000002</v>
      </c>
      <c r="H20" s="23"/>
      <c r="J20" s="34">
        <f t="shared" si="12"/>
        <v>2153.6000000000004</v>
      </c>
      <c r="K20" s="3" t="s">
        <v>28</v>
      </c>
      <c r="L20" s="27">
        <f t="shared" si="13"/>
        <v>2385.6</v>
      </c>
      <c r="M20" s="35" t="s">
        <v>28</v>
      </c>
      <c r="N20" s="27">
        <f t="shared" si="17"/>
        <v>2617.6</v>
      </c>
      <c r="O20" s="85">
        <f t="shared" si="18"/>
        <v>2748.48</v>
      </c>
      <c r="P20" s="23"/>
      <c r="Q20" s="27"/>
      <c r="R20" s="34">
        <f t="shared" si="14"/>
        <v>4666.1333333333341</v>
      </c>
      <c r="S20" s="35" t="s">
        <v>28</v>
      </c>
      <c r="T20" s="27">
        <f t="shared" si="15"/>
        <v>5168.8</v>
      </c>
      <c r="U20" s="35" t="s">
        <v>28</v>
      </c>
      <c r="V20" s="27">
        <f t="shared" si="19"/>
        <v>5671.4666666666662</v>
      </c>
      <c r="W20" s="85">
        <f t="shared" si="20"/>
        <v>5955.04</v>
      </c>
      <c r="X20" s="23"/>
      <c r="Z20" s="34">
        <f t="shared" si="9"/>
        <v>55993.600000000006</v>
      </c>
      <c r="AA20" s="35" t="s">
        <v>28</v>
      </c>
      <c r="AB20" s="27">
        <f t="shared" si="10"/>
        <v>62025.599999999999</v>
      </c>
      <c r="AC20" s="35" t="s">
        <v>28</v>
      </c>
      <c r="AD20" s="37">
        <f t="shared" si="11"/>
        <v>68057.599999999991</v>
      </c>
      <c r="AE20" s="37">
        <f t="shared" si="11"/>
        <v>71460.479999999996</v>
      </c>
      <c r="AF20" s="23"/>
    </row>
    <row r="21" spans="1:32" x14ac:dyDescent="0.25">
      <c r="A21" s="28" t="s">
        <v>14</v>
      </c>
      <c r="B21" s="39">
        <v>36.81</v>
      </c>
      <c r="C21" s="40" t="s">
        <v>28</v>
      </c>
      <c r="D21" s="41">
        <v>40.774999999999999</v>
      </c>
      <c r="E21" s="40" t="s">
        <v>28</v>
      </c>
      <c r="F21" s="41">
        <v>44.74</v>
      </c>
      <c r="G21" s="84">
        <f t="shared" si="16"/>
        <v>46.977000000000004</v>
      </c>
      <c r="H21" s="23"/>
      <c r="J21" s="34">
        <f t="shared" si="12"/>
        <v>2944.8</v>
      </c>
      <c r="K21" s="3" t="s">
        <v>28</v>
      </c>
      <c r="L21" s="27">
        <f t="shared" si="13"/>
        <v>3262</v>
      </c>
      <c r="M21" s="35" t="s">
        <v>28</v>
      </c>
      <c r="N21" s="27">
        <f t="shared" si="17"/>
        <v>3579.2000000000003</v>
      </c>
      <c r="O21" s="85">
        <f t="shared" si="18"/>
        <v>3758.1600000000003</v>
      </c>
      <c r="P21" s="23"/>
      <c r="Q21" s="27"/>
      <c r="R21" s="34">
        <f t="shared" si="14"/>
        <v>6380.4000000000005</v>
      </c>
      <c r="S21" s="35" t="s">
        <v>28</v>
      </c>
      <c r="T21" s="27">
        <f t="shared" si="15"/>
        <v>7067.666666666667</v>
      </c>
      <c r="U21" s="35" t="s">
        <v>28</v>
      </c>
      <c r="V21" s="27">
        <f t="shared" si="19"/>
        <v>7754.9333333333343</v>
      </c>
      <c r="W21" s="85">
        <f t="shared" si="20"/>
        <v>8142.68</v>
      </c>
      <c r="X21" s="23"/>
      <c r="Z21" s="34">
        <f t="shared" si="9"/>
        <v>76564.800000000003</v>
      </c>
      <c r="AA21" s="35" t="s">
        <v>28</v>
      </c>
      <c r="AB21" s="27">
        <f t="shared" si="10"/>
        <v>84812</v>
      </c>
      <c r="AC21" s="35" t="s">
        <v>28</v>
      </c>
      <c r="AD21" s="37">
        <f t="shared" si="11"/>
        <v>93059.200000000012</v>
      </c>
      <c r="AE21" s="37">
        <f t="shared" si="11"/>
        <v>97712.16</v>
      </c>
      <c r="AF21" s="23"/>
    </row>
    <row r="22" spans="1:32" x14ac:dyDescent="0.25">
      <c r="A22" s="28" t="s">
        <v>15</v>
      </c>
      <c r="B22" s="39">
        <v>33.340000000000003</v>
      </c>
      <c r="C22" s="40" t="s">
        <v>28</v>
      </c>
      <c r="D22" s="41">
        <v>36.93</v>
      </c>
      <c r="E22" s="40" t="s">
        <v>28</v>
      </c>
      <c r="F22" s="41">
        <v>40.520000000000003</v>
      </c>
      <c r="G22" s="84">
        <f t="shared" si="16"/>
        <v>42.546000000000006</v>
      </c>
      <c r="H22" s="23"/>
      <c r="J22" s="34">
        <f t="shared" si="12"/>
        <v>2667.2000000000003</v>
      </c>
      <c r="K22" s="3" t="s">
        <v>28</v>
      </c>
      <c r="L22" s="27">
        <f t="shared" si="13"/>
        <v>2954.4</v>
      </c>
      <c r="M22" s="35" t="s">
        <v>28</v>
      </c>
      <c r="N22" s="27">
        <f t="shared" si="17"/>
        <v>3241.6000000000004</v>
      </c>
      <c r="O22" s="85">
        <f t="shared" si="18"/>
        <v>3403.6800000000003</v>
      </c>
      <c r="P22" s="23"/>
      <c r="Q22" s="27"/>
      <c r="R22" s="34">
        <f t="shared" si="14"/>
        <v>5778.9333333333343</v>
      </c>
      <c r="S22" s="35" t="s">
        <v>28</v>
      </c>
      <c r="T22" s="27">
        <f t="shared" si="15"/>
        <v>6401.2000000000007</v>
      </c>
      <c r="U22" s="35" t="s">
        <v>28</v>
      </c>
      <c r="V22" s="27">
        <f t="shared" si="19"/>
        <v>7023.4666666666672</v>
      </c>
      <c r="W22" s="85">
        <f t="shared" si="20"/>
        <v>7374.64</v>
      </c>
      <c r="X22" s="23"/>
      <c r="Z22" s="34">
        <f t="shared" si="9"/>
        <v>69347.200000000012</v>
      </c>
      <c r="AA22" s="35" t="s">
        <v>28</v>
      </c>
      <c r="AB22" s="27">
        <f t="shared" si="10"/>
        <v>76814.400000000009</v>
      </c>
      <c r="AC22" s="35" t="s">
        <v>28</v>
      </c>
      <c r="AD22" s="37">
        <f t="shared" si="11"/>
        <v>84281.600000000006</v>
      </c>
      <c r="AE22" s="37">
        <f t="shared" si="11"/>
        <v>88495.680000000008</v>
      </c>
      <c r="AF22" s="23"/>
    </row>
    <row r="23" spans="1:32" x14ac:dyDescent="0.25">
      <c r="A23" s="28" t="s">
        <v>16</v>
      </c>
      <c r="B23" s="39">
        <v>40.229999999999997</v>
      </c>
      <c r="C23" s="40" t="s">
        <v>28</v>
      </c>
      <c r="D23" s="41">
        <v>44.564999999999998</v>
      </c>
      <c r="E23" s="40" t="s">
        <v>28</v>
      </c>
      <c r="F23" s="41">
        <v>48.9</v>
      </c>
      <c r="G23" s="84">
        <f t="shared" si="16"/>
        <v>51.344999999999999</v>
      </c>
      <c r="H23" s="23"/>
      <c r="J23" s="34">
        <f t="shared" si="12"/>
        <v>3218.3999999999996</v>
      </c>
      <c r="K23" s="3" t="s">
        <v>28</v>
      </c>
      <c r="L23" s="27">
        <f t="shared" si="13"/>
        <v>3565.2</v>
      </c>
      <c r="M23" s="35" t="s">
        <v>28</v>
      </c>
      <c r="N23" s="27">
        <f t="shared" si="17"/>
        <v>3912</v>
      </c>
      <c r="O23" s="85">
        <f t="shared" si="18"/>
        <v>4107.6000000000004</v>
      </c>
      <c r="P23" s="23"/>
      <c r="Q23" s="27"/>
      <c r="R23" s="34">
        <f t="shared" si="14"/>
        <v>6973.2</v>
      </c>
      <c r="S23" s="35" t="s">
        <v>28</v>
      </c>
      <c r="T23" s="27">
        <f t="shared" si="15"/>
        <v>7724.5999999999995</v>
      </c>
      <c r="U23" s="35" t="s">
        <v>28</v>
      </c>
      <c r="V23" s="27">
        <f t="shared" si="19"/>
        <v>8476</v>
      </c>
      <c r="W23" s="85">
        <f t="shared" si="20"/>
        <v>8899.8000000000011</v>
      </c>
      <c r="X23" s="23"/>
      <c r="Z23" s="34">
        <f t="shared" si="9"/>
        <v>83678.399999999994</v>
      </c>
      <c r="AA23" s="35" t="s">
        <v>28</v>
      </c>
      <c r="AB23" s="27">
        <f t="shared" si="10"/>
        <v>92695.2</v>
      </c>
      <c r="AC23" s="35" t="s">
        <v>28</v>
      </c>
      <c r="AD23" s="37">
        <f t="shared" si="11"/>
        <v>101712</v>
      </c>
      <c r="AE23" s="37">
        <f t="shared" si="11"/>
        <v>106797.6</v>
      </c>
      <c r="AF23" s="23"/>
    </row>
    <row r="24" spans="1:32" hidden="1" x14ac:dyDescent="0.25">
      <c r="A24" s="28" t="s">
        <v>17</v>
      </c>
      <c r="B24" s="39">
        <v>27.64</v>
      </c>
      <c r="C24" s="40" t="s">
        <v>28</v>
      </c>
      <c r="D24" s="41">
        <v>30.62</v>
      </c>
      <c r="E24" s="40" t="s">
        <v>28</v>
      </c>
      <c r="F24" s="41">
        <v>33.6</v>
      </c>
      <c r="G24" s="84">
        <f t="shared" si="16"/>
        <v>35.28</v>
      </c>
      <c r="H24" s="23"/>
      <c r="J24" s="34">
        <f t="shared" si="12"/>
        <v>2211.1999999999998</v>
      </c>
      <c r="K24" s="3" t="s">
        <v>28</v>
      </c>
      <c r="L24" s="27">
        <f t="shared" si="13"/>
        <v>2449.6</v>
      </c>
      <c r="M24" s="35" t="s">
        <v>28</v>
      </c>
      <c r="N24" s="27">
        <f t="shared" si="17"/>
        <v>2688</v>
      </c>
      <c r="O24" s="85">
        <f t="shared" si="18"/>
        <v>2822.4</v>
      </c>
      <c r="P24" s="23"/>
      <c r="Q24" s="27"/>
      <c r="R24" s="34">
        <f t="shared" si="14"/>
        <v>4790.9333333333334</v>
      </c>
      <c r="S24" s="35" t="s">
        <v>28</v>
      </c>
      <c r="T24" s="27">
        <f t="shared" si="15"/>
        <v>5307.4666666666662</v>
      </c>
      <c r="U24" s="35" t="s">
        <v>28</v>
      </c>
      <c r="V24" s="27">
        <f t="shared" si="19"/>
        <v>5824</v>
      </c>
      <c r="W24" s="85">
        <f t="shared" si="20"/>
        <v>6115.2000000000007</v>
      </c>
      <c r="X24" s="23"/>
      <c r="Z24" s="34">
        <f t="shared" si="9"/>
        <v>57491.199999999997</v>
      </c>
      <c r="AA24" s="35" t="s">
        <v>28</v>
      </c>
      <c r="AB24" s="27">
        <f t="shared" si="10"/>
        <v>63689.599999999999</v>
      </c>
      <c r="AC24" s="35" t="s">
        <v>28</v>
      </c>
      <c r="AD24" s="37">
        <f t="shared" ref="AD24:AE34" si="21">N24*26</f>
        <v>69888</v>
      </c>
      <c r="AE24" s="37">
        <f t="shared" si="21"/>
        <v>73382.400000000009</v>
      </c>
      <c r="AF24" s="23"/>
    </row>
    <row r="25" spans="1:32" hidden="1" x14ac:dyDescent="0.25">
      <c r="A25" s="28" t="s">
        <v>18</v>
      </c>
      <c r="B25" s="39">
        <v>22.49</v>
      </c>
      <c r="C25" s="40" t="s">
        <v>28</v>
      </c>
      <c r="D25" s="41">
        <v>24.914999999999999</v>
      </c>
      <c r="E25" s="40" t="s">
        <v>28</v>
      </c>
      <c r="F25" s="41">
        <v>27.34</v>
      </c>
      <c r="G25" s="84">
        <f t="shared" si="16"/>
        <v>28.707000000000001</v>
      </c>
      <c r="H25" s="23"/>
      <c r="J25" s="34">
        <f t="shared" si="12"/>
        <v>1799.1999999999998</v>
      </c>
      <c r="K25" s="3" t="s">
        <v>28</v>
      </c>
      <c r="L25" s="27">
        <f t="shared" si="13"/>
        <v>1993.1999999999998</v>
      </c>
      <c r="M25" s="35" t="s">
        <v>28</v>
      </c>
      <c r="N25" s="27">
        <f t="shared" si="17"/>
        <v>2187.1999999999998</v>
      </c>
      <c r="O25" s="85">
        <f t="shared" si="18"/>
        <v>2296.56</v>
      </c>
      <c r="P25" s="23"/>
      <c r="Q25" s="27"/>
      <c r="R25" s="34">
        <f t="shared" si="14"/>
        <v>3898.2666666666664</v>
      </c>
      <c r="S25" s="35" t="s">
        <v>28</v>
      </c>
      <c r="T25" s="27">
        <f t="shared" si="15"/>
        <v>4318.5999999999995</v>
      </c>
      <c r="U25" s="35" t="s">
        <v>28</v>
      </c>
      <c r="V25" s="27">
        <f t="shared" si="19"/>
        <v>4738.9333333333334</v>
      </c>
      <c r="W25" s="85">
        <f t="shared" si="20"/>
        <v>4975.88</v>
      </c>
      <c r="X25" s="23"/>
      <c r="Z25" s="34">
        <f t="shared" si="9"/>
        <v>46779.199999999997</v>
      </c>
      <c r="AA25" s="35" t="s">
        <v>28</v>
      </c>
      <c r="AB25" s="27">
        <f t="shared" si="10"/>
        <v>51823.199999999997</v>
      </c>
      <c r="AC25" s="35" t="s">
        <v>28</v>
      </c>
      <c r="AD25" s="37">
        <f t="shared" si="21"/>
        <v>56867.199999999997</v>
      </c>
      <c r="AE25" s="37">
        <f t="shared" si="21"/>
        <v>59710.559999999998</v>
      </c>
      <c r="AF25" s="23"/>
    </row>
    <row r="26" spans="1:32" hidden="1" x14ac:dyDescent="0.25">
      <c r="A26" s="28" t="s">
        <v>19</v>
      </c>
      <c r="B26" s="39">
        <v>25.29</v>
      </c>
      <c r="C26" s="40" t="s">
        <v>28</v>
      </c>
      <c r="D26" s="41">
        <v>28.015000000000001</v>
      </c>
      <c r="E26" s="40" t="s">
        <v>28</v>
      </c>
      <c r="F26" s="41">
        <v>30.74</v>
      </c>
      <c r="G26" s="84">
        <f t="shared" si="16"/>
        <v>32.277000000000001</v>
      </c>
      <c r="H26" s="23"/>
      <c r="J26" s="34">
        <f t="shared" si="12"/>
        <v>2023.1999999999998</v>
      </c>
      <c r="K26" s="3" t="s">
        <v>28</v>
      </c>
      <c r="L26" s="27">
        <f t="shared" si="13"/>
        <v>2241.1999999999998</v>
      </c>
      <c r="M26" s="35" t="s">
        <v>28</v>
      </c>
      <c r="N26" s="27">
        <f t="shared" si="17"/>
        <v>2459.1999999999998</v>
      </c>
      <c r="O26" s="85">
        <f t="shared" si="18"/>
        <v>2582.16</v>
      </c>
      <c r="P26" s="23"/>
      <c r="Q26" s="27"/>
      <c r="R26" s="34">
        <f t="shared" si="14"/>
        <v>4383.5999999999995</v>
      </c>
      <c r="S26" s="35" t="s">
        <v>28</v>
      </c>
      <c r="T26" s="27">
        <f t="shared" si="15"/>
        <v>4855.9333333333334</v>
      </c>
      <c r="U26" s="35" t="s">
        <v>28</v>
      </c>
      <c r="V26" s="27">
        <f t="shared" si="19"/>
        <v>5328.2666666666664</v>
      </c>
      <c r="W26" s="85">
        <f t="shared" si="20"/>
        <v>5594.68</v>
      </c>
      <c r="X26" s="23"/>
      <c r="Z26" s="34">
        <f t="shared" si="9"/>
        <v>52603.199999999997</v>
      </c>
      <c r="AA26" s="35" t="s">
        <v>28</v>
      </c>
      <c r="AB26" s="27">
        <f t="shared" si="10"/>
        <v>58271.199999999997</v>
      </c>
      <c r="AC26" s="35" t="s">
        <v>28</v>
      </c>
      <c r="AD26" s="37">
        <f t="shared" si="21"/>
        <v>63939.199999999997</v>
      </c>
      <c r="AE26" s="37">
        <f t="shared" si="21"/>
        <v>67136.160000000003</v>
      </c>
      <c r="AF26" s="23"/>
    </row>
    <row r="27" spans="1:32" hidden="1" x14ac:dyDescent="0.25">
      <c r="A27" s="28" t="s">
        <v>20</v>
      </c>
      <c r="B27" s="39">
        <v>25.29</v>
      </c>
      <c r="C27" s="40" t="s">
        <v>28</v>
      </c>
      <c r="D27" s="41">
        <v>28.015000000000001</v>
      </c>
      <c r="E27" s="40" t="s">
        <v>28</v>
      </c>
      <c r="F27" s="41">
        <v>30.74</v>
      </c>
      <c r="G27" s="84">
        <f t="shared" si="16"/>
        <v>32.277000000000001</v>
      </c>
      <c r="H27" s="23"/>
      <c r="J27" s="34">
        <f t="shared" si="12"/>
        <v>2023.1999999999998</v>
      </c>
      <c r="K27" s="3" t="s">
        <v>28</v>
      </c>
      <c r="L27" s="27">
        <f t="shared" si="13"/>
        <v>2241.1999999999998</v>
      </c>
      <c r="M27" s="35" t="s">
        <v>28</v>
      </c>
      <c r="N27" s="27">
        <f t="shared" si="17"/>
        <v>2459.1999999999998</v>
      </c>
      <c r="O27" s="85">
        <f t="shared" si="18"/>
        <v>2582.16</v>
      </c>
      <c r="P27" s="23"/>
      <c r="Q27" s="27"/>
      <c r="R27" s="34">
        <f t="shared" si="14"/>
        <v>4383.5999999999995</v>
      </c>
      <c r="S27" s="35" t="s">
        <v>28</v>
      </c>
      <c r="T27" s="27">
        <f t="shared" si="15"/>
        <v>4855.9333333333334</v>
      </c>
      <c r="U27" s="35" t="s">
        <v>28</v>
      </c>
      <c r="V27" s="27">
        <f t="shared" si="19"/>
        <v>5328.2666666666664</v>
      </c>
      <c r="W27" s="85">
        <f t="shared" si="20"/>
        <v>5594.68</v>
      </c>
      <c r="X27" s="23"/>
      <c r="Z27" s="34">
        <f t="shared" si="9"/>
        <v>52603.199999999997</v>
      </c>
      <c r="AA27" s="35" t="s">
        <v>28</v>
      </c>
      <c r="AB27" s="27">
        <f t="shared" si="10"/>
        <v>58271.199999999997</v>
      </c>
      <c r="AC27" s="35" t="s">
        <v>28</v>
      </c>
      <c r="AD27" s="37">
        <f t="shared" si="21"/>
        <v>63939.199999999997</v>
      </c>
      <c r="AE27" s="37">
        <f t="shared" si="21"/>
        <v>67136.160000000003</v>
      </c>
      <c r="AF27" s="23"/>
    </row>
    <row r="28" spans="1:32" hidden="1" x14ac:dyDescent="0.25">
      <c r="A28" s="28" t="s">
        <v>21</v>
      </c>
      <c r="B28" s="39">
        <v>40.229999999999997</v>
      </c>
      <c r="C28" s="40" t="s">
        <v>28</v>
      </c>
      <c r="D28" s="41">
        <v>44.564999999999998</v>
      </c>
      <c r="E28" s="40" t="s">
        <v>28</v>
      </c>
      <c r="F28" s="41">
        <v>48.9</v>
      </c>
      <c r="G28" s="84">
        <f t="shared" si="16"/>
        <v>51.344999999999999</v>
      </c>
      <c r="H28" s="23"/>
      <c r="J28" s="34">
        <f t="shared" si="12"/>
        <v>3218.3999999999996</v>
      </c>
      <c r="K28" s="3" t="s">
        <v>28</v>
      </c>
      <c r="L28" s="27">
        <f t="shared" si="13"/>
        <v>3565.2</v>
      </c>
      <c r="M28" s="35" t="s">
        <v>28</v>
      </c>
      <c r="N28" s="27">
        <f t="shared" si="17"/>
        <v>3912</v>
      </c>
      <c r="O28" s="85">
        <f t="shared" si="18"/>
        <v>4107.6000000000004</v>
      </c>
      <c r="P28" s="23"/>
      <c r="Q28" s="27"/>
      <c r="R28" s="34">
        <f t="shared" si="14"/>
        <v>6973.2</v>
      </c>
      <c r="S28" s="35" t="s">
        <v>28</v>
      </c>
      <c r="T28" s="27">
        <f t="shared" si="15"/>
        <v>7724.5999999999995</v>
      </c>
      <c r="U28" s="35" t="s">
        <v>28</v>
      </c>
      <c r="V28" s="27">
        <f t="shared" si="19"/>
        <v>8476</v>
      </c>
      <c r="W28" s="85">
        <f t="shared" si="20"/>
        <v>8899.8000000000011</v>
      </c>
      <c r="X28" s="23"/>
      <c r="Z28" s="34">
        <f t="shared" si="9"/>
        <v>83678.399999999994</v>
      </c>
      <c r="AA28" s="35" t="s">
        <v>28</v>
      </c>
      <c r="AB28" s="27">
        <f t="shared" si="10"/>
        <v>92695.2</v>
      </c>
      <c r="AC28" s="35" t="s">
        <v>28</v>
      </c>
      <c r="AD28" s="37">
        <f t="shared" si="21"/>
        <v>101712</v>
      </c>
      <c r="AE28" s="37">
        <f t="shared" si="21"/>
        <v>106797.6</v>
      </c>
      <c r="AF28" s="23"/>
    </row>
    <row r="29" spans="1:32" x14ac:dyDescent="0.25">
      <c r="A29" s="28" t="s">
        <v>22</v>
      </c>
      <c r="B29" s="39">
        <v>40.229999999999997</v>
      </c>
      <c r="C29" s="40" t="s">
        <v>28</v>
      </c>
      <c r="D29" s="41">
        <v>44.564999999999998</v>
      </c>
      <c r="E29" s="40" t="s">
        <v>28</v>
      </c>
      <c r="F29" s="41">
        <v>48.9</v>
      </c>
      <c r="G29" s="84">
        <f t="shared" si="16"/>
        <v>51.344999999999999</v>
      </c>
      <c r="H29" s="23"/>
      <c r="J29" s="34">
        <f t="shared" si="12"/>
        <v>3218.3999999999996</v>
      </c>
      <c r="K29" s="3" t="s">
        <v>28</v>
      </c>
      <c r="L29" s="27">
        <f t="shared" si="13"/>
        <v>3565.2</v>
      </c>
      <c r="M29" s="35" t="s">
        <v>28</v>
      </c>
      <c r="N29" s="27">
        <f t="shared" si="17"/>
        <v>3912</v>
      </c>
      <c r="O29" s="85">
        <f t="shared" si="18"/>
        <v>4107.6000000000004</v>
      </c>
      <c r="P29" s="23"/>
      <c r="Q29" s="27"/>
      <c r="R29" s="34">
        <f t="shared" si="14"/>
        <v>6973.2</v>
      </c>
      <c r="S29" s="35" t="s">
        <v>28</v>
      </c>
      <c r="T29" s="27">
        <f t="shared" si="15"/>
        <v>7724.5999999999995</v>
      </c>
      <c r="U29" s="35" t="s">
        <v>28</v>
      </c>
      <c r="V29" s="27">
        <f t="shared" si="19"/>
        <v>8476</v>
      </c>
      <c r="W29" s="85">
        <f t="shared" si="20"/>
        <v>8899.8000000000011</v>
      </c>
      <c r="X29" s="23"/>
      <c r="Z29" s="34">
        <f t="shared" si="9"/>
        <v>83678.399999999994</v>
      </c>
      <c r="AA29" s="35" t="s">
        <v>28</v>
      </c>
      <c r="AB29" s="27">
        <f t="shared" si="10"/>
        <v>92695.2</v>
      </c>
      <c r="AC29" s="35" t="s">
        <v>28</v>
      </c>
      <c r="AD29" s="37">
        <f t="shared" si="21"/>
        <v>101712</v>
      </c>
      <c r="AE29" s="37">
        <f t="shared" si="21"/>
        <v>106797.6</v>
      </c>
      <c r="AF29" s="23"/>
    </row>
    <row r="30" spans="1:32" x14ac:dyDescent="0.25">
      <c r="A30" s="28" t="s">
        <v>23</v>
      </c>
      <c r="B30" s="39">
        <v>35.92</v>
      </c>
      <c r="C30" s="40" t="s">
        <v>28</v>
      </c>
      <c r="D30" s="41">
        <v>39.6</v>
      </c>
      <c r="E30" s="40" t="s">
        <v>28</v>
      </c>
      <c r="F30" s="41">
        <v>43.66</v>
      </c>
      <c r="G30" s="84">
        <f t="shared" si="16"/>
        <v>45.842999999999996</v>
      </c>
      <c r="H30" s="23"/>
      <c r="J30" s="34">
        <f t="shared" si="12"/>
        <v>2873.6000000000004</v>
      </c>
      <c r="K30" s="3" t="s">
        <v>28</v>
      </c>
      <c r="L30" s="27">
        <f t="shared" si="13"/>
        <v>3168</v>
      </c>
      <c r="M30" s="35" t="s">
        <v>28</v>
      </c>
      <c r="N30" s="27">
        <f t="shared" si="17"/>
        <v>3492.7999999999997</v>
      </c>
      <c r="O30" s="85">
        <f t="shared" si="18"/>
        <v>3667.4399999999996</v>
      </c>
      <c r="P30" s="23"/>
      <c r="Q30" s="27"/>
      <c r="R30" s="34">
        <f t="shared" si="14"/>
        <v>6226.1333333333341</v>
      </c>
      <c r="S30" s="35" t="s">
        <v>28</v>
      </c>
      <c r="T30" s="27">
        <f t="shared" si="15"/>
        <v>6864</v>
      </c>
      <c r="U30" s="35" t="s">
        <v>28</v>
      </c>
      <c r="V30" s="27">
        <f t="shared" si="19"/>
        <v>7567.7333333333327</v>
      </c>
      <c r="W30" s="85">
        <f t="shared" si="20"/>
        <v>7946.119999999999</v>
      </c>
      <c r="X30" s="23"/>
      <c r="Z30" s="34">
        <f t="shared" si="9"/>
        <v>74713.600000000006</v>
      </c>
      <c r="AA30" s="35" t="s">
        <v>28</v>
      </c>
      <c r="AB30" s="27">
        <f t="shared" si="10"/>
        <v>82368</v>
      </c>
      <c r="AC30" s="35" t="s">
        <v>28</v>
      </c>
      <c r="AD30" s="37">
        <f t="shared" si="21"/>
        <v>90812.799999999988</v>
      </c>
      <c r="AE30" s="37">
        <f t="shared" si="21"/>
        <v>95353.439999999988</v>
      </c>
      <c r="AF30" s="23"/>
    </row>
    <row r="31" spans="1:32" x14ac:dyDescent="0.25">
      <c r="A31" s="28" t="s">
        <v>24</v>
      </c>
      <c r="B31" s="39">
        <v>26.532692307692308</v>
      </c>
      <c r="C31" s="40" t="s">
        <v>28</v>
      </c>
      <c r="D31" s="41">
        <v>33.164423076923079</v>
      </c>
      <c r="E31" s="40" t="s">
        <v>28</v>
      </c>
      <c r="F31" s="41">
        <v>39.79615384615385</v>
      </c>
      <c r="G31" s="84">
        <f t="shared" si="16"/>
        <v>41.785961538461542</v>
      </c>
      <c r="H31" s="23"/>
      <c r="J31" s="34">
        <f t="shared" si="12"/>
        <v>2122.6153846153848</v>
      </c>
      <c r="K31" s="3" t="s">
        <v>28</v>
      </c>
      <c r="L31" s="27">
        <f t="shared" si="13"/>
        <v>2653.1538461538462</v>
      </c>
      <c r="M31" s="35" t="s">
        <v>28</v>
      </c>
      <c r="N31" s="27">
        <f t="shared" si="17"/>
        <v>3183.6923076923081</v>
      </c>
      <c r="O31" s="85">
        <f t="shared" si="18"/>
        <v>3342.8769230769235</v>
      </c>
      <c r="P31" s="23"/>
      <c r="Q31" s="27"/>
      <c r="R31" s="34">
        <f t="shared" si="14"/>
        <v>4599</v>
      </c>
      <c r="S31" s="35" t="s">
        <v>28</v>
      </c>
      <c r="T31" s="27">
        <f t="shared" si="15"/>
        <v>5748.5</v>
      </c>
      <c r="U31" s="35" t="s">
        <v>28</v>
      </c>
      <c r="V31" s="27">
        <f t="shared" si="19"/>
        <v>6898.0000000000009</v>
      </c>
      <c r="W31" s="85">
        <f t="shared" si="20"/>
        <v>7242.9000000000015</v>
      </c>
      <c r="X31" s="23"/>
      <c r="Z31" s="34">
        <f t="shared" si="9"/>
        <v>55188</v>
      </c>
      <c r="AA31" s="35" t="s">
        <v>28</v>
      </c>
      <c r="AB31" s="27">
        <f t="shared" si="10"/>
        <v>68982</v>
      </c>
      <c r="AC31" s="35" t="s">
        <v>28</v>
      </c>
      <c r="AD31" s="37">
        <f t="shared" si="21"/>
        <v>82776.000000000015</v>
      </c>
      <c r="AE31" s="37">
        <f t="shared" si="21"/>
        <v>86914.800000000017</v>
      </c>
      <c r="AF31" s="23"/>
    </row>
    <row r="32" spans="1:32" x14ac:dyDescent="0.25">
      <c r="A32" s="28" t="s">
        <v>25</v>
      </c>
      <c r="B32" s="39">
        <v>26.532692307692308</v>
      </c>
      <c r="C32" s="40" t="s">
        <v>28</v>
      </c>
      <c r="D32" s="41">
        <v>33.164423076923079</v>
      </c>
      <c r="E32" s="40" t="s">
        <v>28</v>
      </c>
      <c r="F32" s="41">
        <v>39.79615384615385</v>
      </c>
      <c r="G32" s="84">
        <f t="shared" si="16"/>
        <v>41.785961538461542</v>
      </c>
      <c r="H32" s="23"/>
      <c r="J32" s="34">
        <f t="shared" si="12"/>
        <v>2122.6153846153848</v>
      </c>
      <c r="K32" s="3" t="s">
        <v>28</v>
      </c>
      <c r="L32" s="27">
        <f t="shared" si="13"/>
        <v>2653.1538461538462</v>
      </c>
      <c r="M32" s="35" t="s">
        <v>28</v>
      </c>
      <c r="N32" s="27">
        <f t="shared" si="17"/>
        <v>3183.6923076923081</v>
      </c>
      <c r="O32" s="85">
        <f t="shared" si="18"/>
        <v>3342.8769230769235</v>
      </c>
      <c r="P32" s="23"/>
      <c r="Q32" s="27"/>
      <c r="R32" s="34">
        <f t="shared" si="14"/>
        <v>4599</v>
      </c>
      <c r="S32" s="35" t="s">
        <v>28</v>
      </c>
      <c r="T32" s="27">
        <f t="shared" si="15"/>
        <v>5748.5</v>
      </c>
      <c r="U32" s="35" t="s">
        <v>28</v>
      </c>
      <c r="V32" s="27">
        <f t="shared" si="19"/>
        <v>6898.0000000000009</v>
      </c>
      <c r="W32" s="85">
        <f t="shared" si="20"/>
        <v>7242.9000000000015</v>
      </c>
      <c r="X32" s="23"/>
      <c r="Z32" s="34">
        <f t="shared" si="9"/>
        <v>55188</v>
      </c>
      <c r="AA32" s="35" t="s">
        <v>28</v>
      </c>
      <c r="AB32" s="27">
        <f t="shared" si="10"/>
        <v>68982</v>
      </c>
      <c r="AC32" s="35" t="s">
        <v>28</v>
      </c>
      <c r="AD32" s="37">
        <f t="shared" si="21"/>
        <v>82776.000000000015</v>
      </c>
      <c r="AE32" s="37">
        <f t="shared" si="21"/>
        <v>86914.800000000017</v>
      </c>
      <c r="AF32" s="23"/>
    </row>
    <row r="33" spans="1:32" x14ac:dyDescent="0.25">
      <c r="A33" s="28" t="s">
        <v>26</v>
      </c>
      <c r="B33" s="39">
        <v>42.24</v>
      </c>
      <c r="C33" s="40" t="s">
        <v>28</v>
      </c>
      <c r="D33" s="41">
        <v>46.795000000000002</v>
      </c>
      <c r="E33" s="40" t="s">
        <v>28</v>
      </c>
      <c r="F33" s="41">
        <v>51.35</v>
      </c>
      <c r="G33" s="84">
        <f t="shared" si="16"/>
        <v>53.917500000000004</v>
      </c>
      <c r="H33" s="23"/>
      <c r="J33" s="34">
        <f t="shared" si="12"/>
        <v>3379.2000000000003</v>
      </c>
      <c r="K33" s="3" t="s">
        <v>28</v>
      </c>
      <c r="L33" s="27">
        <f t="shared" si="13"/>
        <v>3743.6000000000004</v>
      </c>
      <c r="M33" s="35" t="s">
        <v>28</v>
      </c>
      <c r="N33" s="27">
        <f t="shared" si="17"/>
        <v>4108</v>
      </c>
      <c r="O33" s="85">
        <f t="shared" si="18"/>
        <v>4313.4000000000005</v>
      </c>
      <c r="P33" s="23"/>
      <c r="Q33" s="27"/>
      <c r="R33" s="34">
        <f t="shared" si="14"/>
        <v>7321.6000000000013</v>
      </c>
      <c r="S33" s="35" t="s">
        <v>28</v>
      </c>
      <c r="T33" s="27">
        <f t="shared" si="15"/>
        <v>8111.1333333333341</v>
      </c>
      <c r="U33" s="35" t="s">
        <v>28</v>
      </c>
      <c r="V33" s="27">
        <f t="shared" si="19"/>
        <v>8900.6666666666661</v>
      </c>
      <c r="W33" s="85">
        <f t="shared" si="20"/>
        <v>9345.7000000000007</v>
      </c>
      <c r="X33" s="23"/>
      <c r="Z33" s="34">
        <f t="shared" si="9"/>
        <v>87859.200000000012</v>
      </c>
      <c r="AA33" s="35" t="s">
        <v>28</v>
      </c>
      <c r="AB33" s="27">
        <f t="shared" si="10"/>
        <v>97333.6</v>
      </c>
      <c r="AC33" s="35" t="s">
        <v>28</v>
      </c>
      <c r="AD33" s="37">
        <f t="shared" si="21"/>
        <v>106808</v>
      </c>
      <c r="AE33" s="37">
        <f t="shared" si="21"/>
        <v>112148.40000000001</v>
      </c>
      <c r="AF33" s="23"/>
    </row>
    <row r="34" spans="1:32" x14ac:dyDescent="0.25">
      <c r="A34" s="28" t="s">
        <v>27</v>
      </c>
      <c r="B34" s="39">
        <v>27.97</v>
      </c>
      <c r="C34" s="40" t="s">
        <v>28</v>
      </c>
      <c r="D34" s="41">
        <v>30.48</v>
      </c>
      <c r="E34" s="40" t="s">
        <v>28</v>
      </c>
      <c r="F34" s="41">
        <v>34.01</v>
      </c>
      <c r="G34" s="84">
        <f t="shared" si="16"/>
        <v>35.710499999999996</v>
      </c>
      <c r="H34" s="23"/>
      <c r="J34" s="34">
        <f t="shared" si="12"/>
        <v>2237.6</v>
      </c>
      <c r="K34" s="3" t="s">
        <v>28</v>
      </c>
      <c r="L34" s="27">
        <f t="shared" si="13"/>
        <v>2438.4</v>
      </c>
      <c r="M34" s="35" t="s">
        <v>28</v>
      </c>
      <c r="N34" s="27">
        <f t="shared" si="17"/>
        <v>2720.7999999999997</v>
      </c>
      <c r="O34" s="85">
        <f t="shared" si="18"/>
        <v>2856.8399999999997</v>
      </c>
      <c r="P34" s="23"/>
      <c r="Q34" s="27"/>
      <c r="R34" s="34">
        <f t="shared" si="14"/>
        <v>4848.1333333333332</v>
      </c>
      <c r="S34" s="35" t="s">
        <v>28</v>
      </c>
      <c r="T34" s="27">
        <f t="shared" si="15"/>
        <v>5283.2</v>
      </c>
      <c r="U34" s="35" t="s">
        <v>28</v>
      </c>
      <c r="V34" s="27">
        <f t="shared" si="19"/>
        <v>5895.0666666666657</v>
      </c>
      <c r="W34" s="85">
        <f t="shared" si="20"/>
        <v>6189.82</v>
      </c>
      <c r="X34" s="23"/>
      <c r="Z34" s="34">
        <f t="shared" si="9"/>
        <v>58177.599999999999</v>
      </c>
      <c r="AA34" s="35" t="s">
        <v>28</v>
      </c>
      <c r="AB34" s="27">
        <f t="shared" si="10"/>
        <v>63398.400000000001</v>
      </c>
      <c r="AC34" s="35" t="s">
        <v>28</v>
      </c>
      <c r="AD34" s="37">
        <f t="shared" si="21"/>
        <v>70740.799999999988</v>
      </c>
      <c r="AE34" s="37">
        <f t="shared" si="21"/>
        <v>74277.84</v>
      </c>
      <c r="AF34" s="23"/>
    </row>
    <row r="35" spans="1:32" ht="14.1" customHeight="1" x14ac:dyDescent="0.25">
      <c r="A35" s="43"/>
      <c r="B35" s="44"/>
      <c r="C35" s="45"/>
      <c r="D35" s="45"/>
      <c r="E35" s="46"/>
      <c r="F35" s="45"/>
      <c r="G35" s="80"/>
      <c r="H35" s="23"/>
      <c r="J35" s="47"/>
      <c r="K35" s="46"/>
      <c r="L35" s="48"/>
      <c r="M35" s="49"/>
      <c r="N35" s="48"/>
      <c r="O35" s="83"/>
      <c r="P35" s="23"/>
      <c r="Q35" s="27"/>
      <c r="R35" s="47"/>
      <c r="S35" s="49"/>
      <c r="T35" s="48"/>
      <c r="U35" s="49"/>
      <c r="V35" s="48"/>
      <c r="W35" s="83"/>
      <c r="X35" s="23"/>
      <c r="Z35" s="47"/>
      <c r="AA35" s="49"/>
      <c r="AB35" s="48"/>
      <c r="AC35" s="49"/>
      <c r="AD35" s="48"/>
      <c r="AE35" s="83"/>
      <c r="AF35" s="23"/>
    </row>
    <row r="36" spans="1:32" s="21" customFormat="1" ht="14.1" customHeight="1" x14ac:dyDescent="0.25">
      <c r="A36" s="19" t="s">
        <v>190</v>
      </c>
      <c r="B36" s="20"/>
      <c r="E36" s="22"/>
      <c r="G36" s="80"/>
      <c r="H36" s="23"/>
      <c r="I36" s="2"/>
      <c r="J36" s="24"/>
      <c r="K36" s="22"/>
      <c r="L36" s="25"/>
      <c r="M36" s="26"/>
      <c r="N36" s="25"/>
      <c r="O36" s="80"/>
      <c r="P36" s="23"/>
      <c r="Q36" s="27"/>
      <c r="R36" s="24"/>
      <c r="S36" s="26"/>
      <c r="T36" s="25"/>
      <c r="U36" s="26"/>
      <c r="V36" s="25"/>
      <c r="W36" s="80"/>
      <c r="X36" s="23"/>
      <c r="Z36" s="24"/>
      <c r="AA36" s="26"/>
      <c r="AB36" s="25"/>
      <c r="AC36" s="26"/>
      <c r="AD36" s="25"/>
      <c r="AE36" s="83"/>
      <c r="AF36" s="23"/>
    </row>
    <row r="37" spans="1:32" x14ac:dyDescent="0.25">
      <c r="A37" s="28" t="s">
        <v>32</v>
      </c>
      <c r="B37" s="39">
        <v>14.51</v>
      </c>
      <c r="C37" s="101">
        <f>ROUNDUP(15.2308,2)</f>
        <v>15.24</v>
      </c>
      <c r="D37" s="101">
        <f>ROUNDUP(15.9923,2)</f>
        <v>16</v>
      </c>
      <c r="E37" s="101">
        <f>ROUNDUP(16.7942,2)</f>
        <v>16.8</v>
      </c>
      <c r="F37" s="101">
        <f>ROUNDUP(17.6365,2)</f>
        <v>17.64</v>
      </c>
      <c r="G37" s="80"/>
      <c r="H37" s="23"/>
      <c r="J37" s="34">
        <f t="shared" ref="J37:J61" si="22">B37*80</f>
        <v>1160.8</v>
      </c>
      <c r="K37" s="27">
        <f t="shared" ref="K37:K61" si="23">C37*80</f>
        <v>1219.2</v>
      </c>
      <c r="L37" s="27">
        <f t="shared" ref="L37:L61" si="24">D37*80</f>
        <v>1280</v>
      </c>
      <c r="M37" s="27">
        <f t="shared" ref="M37:M61" si="25">E37*80</f>
        <v>1344</v>
      </c>
      <c r="N37" s="27">
        <f t="shared" ref="N37:N61" si="26">F37*80</f>
        <v>1411.2</v>
      </c>
      <c r="O37" s="80"/>
      <c r="P37" s="23"/>
      <c r="R37" s="34">
        <f t="shared" ref="R37:R61" si="27">(J37*26)/12</f>
        <v>2515.0666666666666</v>
      </c>
      <c r="S37" s="27">
        <f t="shared" ref="S37:S61" si="28">(K37*26)/12</f>
        <v>2641.6</v>
      </c>
      <c r="T37" s="27">
        <f t="shared" ref="T37:T61" si="29">(L37*26)/12</f>
        <v>2773.3333333333335</v>
      </c>
      <c r="U37" s="27">
        <f t="shared" ref="U37:U61" si="30">(M37*26)/12</f>
        <v>2912</v>
      </c>
      <c r="V37" s="27">
        <f t="shared" ref="V37:X61" si="31">(N37*26)/12</f>
        <v>3057.6000000000004</v>
      </c>
      <c r="W37" s="80"/>
      <c r="X37" s="23"/>
      <c r="Z37" s="34">
        <f t="shared" ref="Z37:AF52" si="32">J37*26</f>
        <v>30180.799999999999</v>
      </c>
      <c r="AA37" s="27">
        <f t="shared" si="32"/>
        <v>31699.200000000001</v>
      </c>
      <c r="AB37" s="27">
        <f t="shared" si="32"/>
        <v>33280</v>
      </c>
      <c r="AC37" s="27">
        <f t="shared" si="32"/>
        <v>34944</v>
      </c>
      <c r="AD37" s="37">
        <f t="shared" si="32"/>
        <v>36691.200000000004</v>
      </c>
      <c r="AE37" s="83"/>
      <c r="AF37" s="23"/>
    </row>
    <row r="38" spans="1:32" x14ac:dyDescent="0.25">
      <c r="A38" s="28" t="s">
        <v>33</v>
      </c>
      <c r="B38" s="39">
        <v>16.380000000000003</v>
      </c>
      <c r="C38" s="101">
        <f>ROUNDUP(17.1923,2)</f>
        <v>17.200000000000003</v>
      </c>
      <c r="D38" s="101">
        <f>ROUNDUP(18.0519,2)</f>
        <v>18.060000000000002</v>
      </c>
      <c r="E38" s="101">
        <f>ROUNDUP(18.9519,2)</f>
        <v>18.96</v>
      </c>
      <c r="F38" s="101">
        <f>ROUNDUP(19.8981,2)</f>
        <v>19.900000000000002</v>
      </c>
      <c r="G38" s="80"/>
      <c r="H38" s="23"/>
      <c r="J38" s="34">
        <f t="shared" si="22"/>
        <v>1310.4000000000001</v>
      </c>
      <c r="K38" s="27">
        <f t="shared" si="23"/>
        <v>1376.0000000000002</v>
      </c>
      <c r="L38" s="27">
        <f t="shared" si="24"/>
        <v>1444.8000000000002</v>
      </c>
      <c r="M38" s="27">
        <f t="shared" si="25"/>
        <v>1516.8000000000002</v>
      </c>
      <c r="N38" s="27">
        <f t="shared" si="26"/>
        <v>1592.0000000000002</v>
      </c>
      <c r="O38" s="80"/>
      <c r="P38" s="23"/>
      <c r="R38" s="34">
        <f t="shared" si="27"/>
        <v>2839.2000000000003</v>
      </c>
      <c r="S38" s="27">
        <f t="shared" si="28"/>
        <v>2981.3333333333339</v>
      </c>
      <c r="T38" s="27">
        <f t="shared" si="29"/>
        <v>3130.4</v>
      </c>
      <c r="U38" s="27">
        <f t="shared" si="30"/>
        <v>3286.4</v>
      </c>
      <c r="V38" s="27">
        <f t="shared" si="31"/>
        <v>3449.3333333333339</v>
      </c>
      <c r="W38" s="80"/>
      <c r="X38" s="23"/>
      <c r="Z38" s="34">
        <f t="shared" si="32"/>
        <v>34070.400000000001</v>
      </c>
      <c r="AA38" s="27">
        <f t="shared" si="32"/>
        <v>35776.000000000007</v>
      </c>
      <c r="AB38" s="27">
        <f t="shared" si="32"/>
        <v>37564.800000000003</v>
      </c>
      <c r="AC38" s="27">
        <f t="shared" si="32"/>
        <v>39436.800000000003</v>
      </c>
      <c r="AD38" s="37">
        <f t="shared" si="32"/>
        <v>41392.000000000007</v>
      </c>
      <c r="AE38" s="83"/>
      <c r="AF38" s="23"/>
    </row>
    <row r="39" spans="1:32" x14ac:dyDescent="0.25">
      <c r="A39" s="28" t="s">
        <v>34</v>
      </c>
      <c r="B39" s="39">
        <v>18.020000000000003</v>
      </c>
      <c r="C39" s="101">
        <f>ROUNDUP(18.9173,2)</f>
        <v>18.920000000000002</v>
      </c>
      <c r="D39" s="101">
        <f>ROUNDUP(19.8635,2)</f>
        <v>19.87</v>
      </c>
      <c r="E39" s="101">
        <f>ROUNDUP(20.8558,2)</f>
        <v>20.860000000000003</v>
      </c>
      <c r="F39" s="101">
        <f>ROUNDUP(21.9,2)</f>
        <v>21.9</v>
      </c>
      <c r="G39" s="80"/>
      <c r="H39" s="23"/>
      <c r="J39" s="34">
        <f t="shared" si="22"/>
        <v>1441.6000000000004</v>
      </c>
      <c r="K39" s="27">
        <f t="shared" si="23"/>
        <v>1513.6000000000001</v>
      </c>
      <c r="L39" s="27">
        <f t="shared" si="24"/>
        <v>1589.6000000000001</v>
      </c>
      <c r="M39" s="27">
        <f t="shared" si="25"/>
        <v>1668.8000000000002</v>
      </c>
      <c r="N39" s="27">
        <f t="shared" si="26"/>
        <v>1752</v>
      </c>
      <c r="O39" s="80"/>
      <c r="P39" s="23"/>
      <c r="R39" s="34">
        <f t="shared" si="27"/>
        <v>3123.4666666666672</v>
      </c>
      <c r="S39" s="27">
        <f t="shared" si="28"/>
        <v>3279.4666666666672</v>
      </c>
      <c r="T39" s="27">
        <f t="shared" si="29"/>
        <v>3444.1333333333337</v>
      </c>
      <c r="U39" s="27">
        <f t="shared" si="30"/>
        <v>3615.7333333333336</v>
      </c>
      <c r="V39" s="27">
        <f t="shared" si="31"/>
        <v>3796</v>
      </c>
      <c r="W39" s="80"/>
      <c r="X39" s="23"/>
      <c r="Z39" s="34">
        <f t="shared" si="32"/>
        <v>37481.600000000006</v>
      </c>
      <c r="AA39" s="27">
        <f t="shared" si="32"/>
        <v>39353.600000000006</v>
      </c>
      <c r="AB39" s="27">
        <f t="shared" si="32"/>
        <v>41329.600000000006</v>
      </c>
      <c r="AC39" s="27">
        <f t="shared" si="32"/>
        <v>43388.800000000003</v>
      </c>
      <c r="AD39" s="37">
        <f t="shared" si="32"/>
        <v>45552</v>
      </c>
      <c r="AE39" s="83"/>
      <c r="AF39" s="23"/>
    </row>
    <row r="40" spans="1:32" x14ac:dyDescent="0.25">
      <c r="A40" s="28" t="s">
        <v>35</v>
      </c>
      <c r="B40" s="39">
        <v>17.37</v>
      </c>
      <c r="C40" s="101">
        <f>ROUNDUP(18.2365,2)</f>
        <v>18.240000000000002</v>
      </c>
      <c r="D40" s="101">
        <f>ROUNDUP(19.1481,2)</f>
        <v>19.150000000000002</v>
      </c>
      <c r="E40" s="101">
        <f>ROUNDUP(20.1058,2)</f>
        <v>20.110000000000003</v>
      </c>
      <c r="F40" s="101">
        <f>ROUNDUP(21.1096,2)</f>
        <v>21.110000000000003</v>
      </c>
      <c r="G40" s="80"/>
      <c r="H40" s="53">
        <v>25.72</v>
      </c>
      <c r="J40" s="34">
        <f t="shared" si="22"/>
        <v>1389.6000000000001</v>
      </c>
      <c r="K40" s="27">
        <f t="shared" si="23"/>
        <v>1459.2000000000003</v>
      </c>
      <c r="L40" s="27">
        <f t="shared" si="24"/>
        <v>1532.0000000000002</v>
      </c>
      <c r="M40" s="27">
        <f t="shared" si="25"/>
        <v>1608.8000000000002</v>
      </c>
      <c r="N40" s="27">
        <f t="shared" si="26"/>
        <v>1688.8000000000002</v>
      </c>
      <c r="O40" s="80"/>
      <c r="P40" s="54">
        <f>H40*80</f>
        <v>2057.6</v>
      </c>
      <c r="R40" s="34">
        <f t="shared" si="27"/>
        <v>3010.8000000000006</v>
      </c>
      <c r="S40" s="27">
        <f t="shared" si="28"/>
        <v>3161.6000000000004</v>
      </c>
      <c r="T40" s="27">
        <f t="shared" si="29"/>
        <v>3319.3333333333339</v>
      </c>
      <c r="U40" s="27">
        <f t="shared" si="30"/>
        <v>3485.7333333333336</v>
      </c>
      <c r="V40" s="27">
        <f t="shared" si="31"/>
        <v>3659.0666666666671</v>
      </c>
      <c r="W40" s="80"/>
      <c r="X40" s="55">
        <f t="shared" si="31"/>
        <v>4458.1333333333332</v>
      </c>
      <c r="Z40" s="34">
        <f t="shared" si="32"/>
        <v>36129.600000000006</v>
      </c>
      <c r="AA40" s="27">
        <f t="shared" si="32"/>
        <v>37939.200000000004</v>
      </c>
      <c r="AB40" s="27">
        <f t="shared" si="32"/>
        <v>39832.000000000007</v>
      </c>
      <c r="AC40" s="27">
        <f t="shared" si="32"/>
        <v>41828.800000000003</v>
      </c>
      <c r="AD40" s="37">
        <f t="shared" si="32"/>
        <v>43908.800000000003</v>
      </c>
      <c r="AE40" s="83"/>
      <c r="AF40" s="54">
        <f t="shared" si="32"/>
        <v>53497.599999999999</v>
      </c>
    </row>
    <row r="41" spans="1:32" x14ac:dyDescent="0.25">
      <c r="A41" s="28" t="s">
        <v>36</v>
      </c>
      <c r="B41" s="39">
        <v>21.09</v>
      </c>
      <c r="C41" s="101">
        <f>ROUNDUP(22.1388,2)</f>
        <v>22.14</v>
      </c>
      <c r="D41" s="101">
        <f>ROUNDUP(23.2457,2)</f>
        <v>23.25</v>
      </c>
      <c r="E41" s="101">
        <f>ROUNDUP(24.408,2)</f>
        <v>24.41</v>
      </c>
      <c r="F41" s="101">
        <f>ROUNDUP(25.6284,2)</f>
        <v>25.630000000000003</v>
      </c>
      <c r="G41" s="80"/>
      <c r="H41" s="23"/>
      <c r="J41" s="34">
        <f t="shared" si="22"/>
        <v>1687.2</v>
      </c>
      <c r="K41" s="27">
        <f t="shared" si="23"/>
        <v>1771.2</v>
      </c>
      <c r="L41" s="27">
        <f t="shared" si="24"/>
        <v>1860</v>
      </c>
      <c r="M41" s="27">
        <f t="shared" si="25"/>
        <v>1952.8</v>
      </c>
      <c r="N41" s="27">
        <f t="shared" si="26"/>
        <v>2050.4</v>
      </c>
      <c r="O41" s="80"/>
      <c r="P41" s="23"/>
      <c r="R41" s="34">
        <f t="shared" si="27"/>
        <v>3655.6000000000004</v>
      </c>
      <c r="S41" s="27">
        <f t="shared" si="28"/>
        <v>3837.6000000000004</v>
      </c>
      <c r="T41" s="27">
        <f t="shared" si="29"/>
        <v>4030</v>
      </c>
      <c r="U41" s="27">
        <f t="shared" si="30"/>
        <v>4231.0666666666666</v>
      </c>
      <c r="V41" s="27">
        <f t="shared" si="31"/>
        <v>4442.5333333333338</v>
      </c>
      <c r="W41" s="80"/>
      <c r="X41" s="23"/>
      <c r="Z41" s="34">
        <f t="shared" si="32"/>
        <v>43867.200000000004</v>
      </c>
      <c r="AA41" s="27">
        <f t="shared" si="32"/>
        <v>46051.200000000004</v>
      </c>
      <c r="AB41" s="27">
        <f t="shared" si="32"/>
        <v>48360</v>
      </c>
      <c r="AC41" s="27">
        <f t="shared" si="32"/>
        <v>50772.799999999996</v>
      </c>
      <c r="AD41" s="37">
        <f t="shared" si="32"/>
        <v>53310.400000000001</v>
      </c>
      <c r="AE41" s="83"/>
      <c r="AF41" s="23"/>
    </row>
    <row r="42" spans="1:32" x14ac:dyDescent="0.25">
      <c r="A42" s="28" t="s">
        <v>37</v>
      </c>
      <c r="B42" s="39">
        <v>17.739999999999998</v>
      </c>
      <c r="C42" s="101">
        <f>ROUNDUP(18.63,2)</f>
        <v>18.63</v>
      </c>
      <c r="D42" s="101">
        <f>ROUNDUP(19.56,2)</f>
        <v>19.559999999999999</v>
      </c>
      <c r="E42" s="101">
        <f>ROUNDUP(20.53,2)</f>
        <v>20.53</v>
      </c>
      <c r="F42" s="101">
        <f>ROUNDUP(21.56,2)</f>
        <v>21.56</v>
      </c>
      <c r="G42" s="80"/>
      <c r="H42" s="23"/>
      <c r="J42" s="34">
        <f t="shared" si="22"/>
        <v>1419.1999999999998</v>
      </c>
      <c r="K42" s="27">
        <f t="shared" si="23"/>
        <v>1490.3999999999999</v>
      </c>
      <c r="L42" s="27">
        <f t="shared" si="24"/>
        <v>1564.8</v>
      </c>
      <c r="M42" s="27">
        <f t="shared" si="25"/>
        <v>1642.4</v>
      </c>
      <c r="N42" s="27">
        <f t="shared" si="26"/>
        <v>1724.8</v>
      </c>
      <c r="O42" s="80"/>
      <c r="P42" s="23"/>
      <c r="R42" s="34">
        <f t="shared" si="27"/>
        <v>3074.9333333333329</v>
      </c>
      <c r="S42" s="27">
        <f t="shared" si="28"/>
        <v>3229.1999999999994</v>
      </c>
      <c r="T42" s="27">
        <f t="shared" si="29"/>
        <v>3390.3999999999996</v>
      </c>
      <c r="U42" s="27">
        <f t="shared" si="30"/>
        <v>3558.5333333333333</v>
      </c>
      <c r="V42" s="27">
        <f t="shared" si="31"/>
        <v>3737.0666666666662</v>
      </c>
      <c r="W42" s="80"/>
      <c r="X42" s="23"/>
      <c r="Z42" s="34">
        <f t="shared" si="32"/>
        <v>36899.199999999997</v>
      </c>
      <c r="AA42" s="27">
        <f t="shared" si="32"/>
        <v>38750.399999999994</v>
      </c>
      <c r="AB42" s="27">
        <f t="shared" si="32"/>
        <v>40684.799999999996</v>
      </c>
      <c r="AC42" s="27">
        <f t="shared" si="32"/>
        <v>42702.400000000001</v>
      </c>
      <c r="AD42" s="37">
        <f t="shared" si="32"/>
        <v>44844.799999999996</v>
      </c>
      <c r="AE42" s="83"/>
      <c r="AF42" s="23"/>
    </row>
    <row r="43" spans="1:32" x14ac:dyDescent="0.25">
      <c r="A43" s="28" t="s">
        <v>38</v>
      </c>
      <c r="B43" s="39">
        <v>21.09</v>
      </c>
      <c r="C43" s="101">
        <f>ROUNDUP(22.1388,2)</f>
        <v>22.14</v>
      </c>
      <c r="D43" s="101">
        <f>ROUNDUP(23.2457,2)</f>
        <v>23.25</v>
      </c>
      <c r="E43" s="101">
        <f>ROUNDUP(24.408,2)</f>
        <v>24.41</v>
      </c>
      <c r="F43" s="101">
        <f>ROUNDUP(25.6284,2)</f>
        <v>25.630000000000003</v>
      </c>
      <c r="G43" s="80"/>
      <c r="H43" s="23"/>
      <c r="J43" s="34">
        <f t="shared" si="22"/>
        <v>1687.2</v>
      </c>
      <c r="K43" s="27">
        <f t="shared" si="23"/>
        <v>1771.2</v>
      </c>
      <c r="L43" s="27">
        <f t="shared" si="24"/>
        <v>1860</v>
      </c>
      <c r="M43" s="27">
        <f t="shared" si="25"/>
        <v>1952.8</v>
      </c>
      <c r="N43" s="27">
        <f t="shared" si="26"/>
        <v>2050.4</v>
      </c>
      <c r="O43" s="80"/>
      <c r="P43" s="23"/>
      <c r="R43" s="34">
        <f t="shared" si="27"/>
        <v>3655.6000000000004</v>
      </c>
      <c r="S43" s="27">
        <f t="shared" si="28"/>
        <v>3837.6000000000004</v>
      </c>
      <c r="T43" s="27">
        <f t="shared" si="29"/>
        <v>4030</v>
      </c>
      <c r="U43" s="27">
        <f t="shared" si="30"/>
        <v>4231.0666666666666</v>
      </c>
      <c r="V43" s="27">
        <f t="shared" si="31"/>
        <v>4442.5333333333338</v>
      </c>
      <c r="W43" s="80"/>
      <c r="X43" s="23"/>
      <c r="Z43" s="34">
        <f t="shared" si="32"/>
        <v>43867.200000000004</v>
      </c>
      <c r="AA43" s="27">
        <f t="shared" si="32"/>
        <v>46051.200000000004</v>
      </c>
      <c r="AB43" s="27">
        <f t="shared" si="32"/>
        <v>48360</v>
      </c>
      <c r="AC43" s="27">
        <f t="shared" si="32"/>
        <v>50772.799999999996</v>
      </c>
      <c r="AD43" s="37">
        <f t="shared" si="32"/>
        <v>53310.400000000001</v>
      </c>
      <c r="AE43" s="83"/>
      <c r="AF43" s="23"/>
    </row>
    <row r="44" spans="1:32" x14ac:dyDescent="0.25">
      <c r="A44" s="28" t="s">
        <v>39</v>
      </c>
      <c r="B44" s="39">
        <v>21.32</v>
      </c>
      <c r="C44" s="101">
        <f>ROUNDUP(22.3788,20)</f>
        <v>22.378799999999998</v>
      </c>
      <c r="D44" s="101">
        <f>ROUNDUP(23.4981,2)</f>
        <v>23.5</v>
      </c>
      <c r="E44" s="101">
        <f>ROUNDUP(24.675,2)</f>
        <v>24.680000000000003</v>
      </c>
      <c r="F44" s="101">
        <f>ROUNDUP(25.9096,2)</f>
        <v>25.91</v>
      </c>
      <c r="G44" s="80"/>
      <c r="H44" s="23"/>
      <c r="J44" s="34">
        <f t="shared" si="22"/>
        <v>1705.6</v>
      </c>
      <c r="K44" s="27">
        <f t="shared" si="23"/>
        <v>1790.3039999999999</v>
      </c>
      <c r="L44" s="27">
        <f t="shared" si="24"/>
        <v>1880</v>
      </c>
      <c r="M44" s="27">
        <f t="shared" si="25"/>
        <v>1974.4000000000003</v>
      </c>
      <c r="N44" s="27">
        <f t="shared" si="26"/>
        <v>2072.8000000000002</v>
      </c>
      <c r="O44" s="80"/>
      <c r="P44" s="23"/>
      <c r="R44" s="34">
        <f t="shared" si="27"/>
        <v>3695.4666666666667</v>
      </c>
      <c r="S44" s="27">
        <f t="shared" si="28"/>
        <v>3878.9919999999997</v>
      </c>
      <c r="T44" s="27">
        <f t="shared" si="29"/>
        <v>4073.3333333333335</v>
      </c>
      <c r="U44" s="27">
        <f t="shared" si="30"/>
        <v>4277.8666666666677</v>
      </c>
      <c r="V44" s="27">
        <f t="shared" si="31"/>
        <v>4491.0666666666666</v>
      </c>
      <c r="W44" s="80"/>
      <c r="X44" s="23"/>
      <c r="Z44" s="34">
        <f t="shared" si="32"/>
        <v>44345.599999999999</v>
      </c>
      <c r="AA44" s="27">
        <f t="shared" si="32"/>
        <v>46547.903999999995</v>
      </c>
      <c r="AB44" s="27">
        <f t="shared" si="32"/>
        <v>48880</v>
      </c>
      <c r="AC44" s="27">
        <f t="shared" si="32"/>
        <v>51334.400000000009</v>
      </c>
      <c r="AD44" s="37">
        <f t="shared" si="32"/>
        <v>53892.800000000003</v>
      </c>
      <c r="AE44" s="83"/>
      <c r="AF44" s="23"/>
    </row>
    <row r="45" spans="1:32" x14ac:dyDescent="0.25">
      <c r="A45" s="28" t="s">
        <v>40</v>
      </c>
      <c r="B45" s="39">
        <v>23.44</v>
      </c>
      <c r="C45" s="101">
        <f>ROUNDUP(24.6058,2)</f>
        <v>24.610000000000003</v>
      </c>
      <c r="D45" s="101">
        <f>ROUNDUP(25.8346,2)</f>
        <v>25.84</v>
      </c>
      <c r="E45" s="101">
        <f>ROUNDUP(27.1269,2)</f>
        <v>27.130000000000003</v>
      </c>
      <c r="F45" s="101">
        <f>ROUNDUP(28.4827,2)</f>
        <v>28.490000000000002</v>
      </c>
      <c r="G45" s="80"/>
      <c r="H45" s="23"/>
      <c r="J45" s="34">
        <f t="shared" si="22"/>
        <v>1875.2</v>
      </c>
      <c r="K45" s="27">
        <f t="shared" si="23"/>
        <v>1968.8000000000002</v>
      </c>
      <c r="L45" s="27">
        <f t="shared" si="24"/>
        <v>2067.1999999999998</v>
      </c>
      <c r="M45" s="27">
        <f t="shared" si="25"/>
        <v>2170.4</v>
      </c>
      <c r="N45" s="27">
        <f t="shared" si="26"/>
        <v>2279.2000000000003</v>
      </c>
      <c r="O45" s="80"/>
      <c r="P45" s="23"/>
      <c r="R45" s="34">
        <f t="shared" si="27"/>
        <v>4062.9333333333338</v>
      </c>
      <c r="S45" s="27">
        <f t="shared" si="28"/>
        <v>4265.7333333333336</v>
      </c>
      <c r="T45" s="27">
        <f t="shared" si="29"/>
        <v>4478.9333333333334</v>
      </c>
      <c r="U45" s="27">
        <f t="shared" si="30"/>
        <v>4702.5333333333338</v>
      </c>
      <c r="V45" s="27">
        <f t="shared" si="31"/>
        <v>4938.2666666666673</v>
      </c>
      <c r="W45" s="80"/>
      <c r="X45" s="23"/>
      <c r="Z45" s="34">
        <f t="shared" si="32"/>
        <v>48755.200000000004</v>
      </c>
      <c r="AA45" s="27">
        <f t="shared" si="32"/>
        <v>51188.800000000003</v>
      </c>
      <c r="AB45" s="27">
        <f t="shared" si="32"/>
        <v>53747.199999999997</v>
      </c>
      <c r="AC45" s="27">
        <f t="shared" si="32"/>
        <v>56430.400000000001</v>
      </c>
      <c r="AD45" s="37">
        <f t="shared" si="32"/>
        <v>59259.200000000004</v>
      </c>
      <c r="AE45" s="83"/>
      <c r="AF45" s="23"/>
    </row>
    <row r="46" spans="1:32" x14ac:dyDescent="0.25">
      <c r="A46" s="28" t="s">
        <v>41</v>
      </c>
      <c r="B46" s="39">
        <v>23.01</v>
      </c>
      <c r="C46" s="101">
        <f>ROUNDUP(24.15,2)</f>
        <v>24.15</v>
      </c>
      <c r="D46" s="101">
        <f>ROUNDUP(25.3558,2)</f>
        <v>25.360000000000003</v>
      </c>
      <c r="E46" s="101">
        <f>ROUNDUP(26.625,2)</f>
        <v>26.630000000000003</v>
      </c>
      <c r="F46" s="101">
        <f>ROUNDUP(27.9577,2)</f>
        <v>27.96</v>
      </c>
      <c r="G46" s="80"/>
      <c r="H46" s="23"/>
      <c r="J46" s="34">
        <f t="shared" si="22"/>
        <v>1840.8000000000002</v>
      </c>
      <c r="K46" s="27">
        <f t="shared" si="23"/>
        <v>1932</v>
      </c>
      <c r="L46" s="27">
        <f t="shared" si="24"/>
        <v>2028.8000000000002</v>
      </c>
      <c r="M46" s="27">
        <f t="shared" si="25"/>
        <v>2130.4</v>
      </c>
      <c r="N46" s="27">
        <f t="shared" si="26"/>
        <v>2236.8000000000002</v>
      </c>
      <c r="O46" s="80"/>
      <c r="P46" s="23"/>
      <c r="R46" s="34">
        <f t="shared" si="27"/>
        <v>3988.4</v>
      </c>
      <c r="S46" s="27">
        <f t="shared" si="28"/>
        <v>4186</v>
      </c>
      <c r="T46" s="27">
        <f t="shared" si="29"/>
        <v>4395.7333333333336</v>
      </c>
      <c r="U46" s="27">
        <f t="shared" si="30"/>
        <v>4615.8666666666668</v>
      </c>
      <c r="V46" s="27">
        <f t="shared" si="31"/>
        <v>4846.4000000000005</v>
      </c>
      <c r="W46" s="80"/>
      <c r="X46" s="23"/>
      <c r="Z46" s="34">
        <f t="shared" si="32"/>
        <v>47860.800000000003</v>
      </c>
      <c r="AA46" s="27">
        <f t="shared" si="32"/>
        <v>50232</v>
      </c>
      <c r="AB46" s="27">
        <f t="shared" si="32"/>
        <v>52748.800000000003</v>
      </c>
      <c r="AC46" s="27">
        <f t="shared" si="32"/>
        <v>55390.400000000001</v>
      </c>
      <c r="AD46" s="37">
        <f t="shared" si="32"/>
        <v>58156.800000000003</v>
      </c>
      <c r="AE46" s="83"/>
      <c r="AF46" s="23"/>
    </row>
    <row r="47" spans="1:32" x14ac:dyDescent="0.25">
      <c r="A47" s="28" t="s">
        <v>42</v>
      </c>
      <c r="B47" s="39">
        <v>23.17</v>
      </c>
      <c r="C47" s="101">
        <f>ROUNDUP(24.3288,2)</f>
        <v>24.330000000000002</v>
      </c>
      <c r="D47" s="101">
        <f>ROUNDUP(25.5462,2)</f>
        <v>25.55</v>
      </c>
      <c r="E47" s="101">
        <f>ROUNDUP(26.8212,2)</f>
        <v>26.830000000000002</v>
      </c>
      <c r="F47" s="101">
        <f>ROUNDUP(28.1596,2)</f>
        <v>28.16</v>
      </c>
      <c r="G47" s="80"/>
      <c r="H47" s="23"/>
      <c r="J47" s="34">
        <f t="shared" si="22"/>
        <v>1853.6000000000001</v>
      </c>
      <c r="K47" s="27">
        <f t="shared" si="23"/>
        <v>1946.4</v>
      </c>
      <c r="L47" s="27">
        <f t="shared" si="24"/>
        <v>2044</v>
      </c>
      <c r="M47" s="27">
        <f t="shared" si="25"/>
        <v>2146.4</v>
      </c>
      <c r="N47" s="27">
        <f t="shared" si="26"/>
        <v>2252.8000000000002</v>
      </c>
      <c r="O47" s="80"/>
      <c r="P47" s="23"/>
      <c r="R47" s="34">
        <f t="shared" si="27"/>
        <v>4016.1333333333337</v>
      </c>
      <c r="S47" s="27">
        <f t="shared" si="28"/>
        <v>4217.2</v>
      </c>
      <c r="T47" s="27">
        <f t="shared" si="29"/>
        <v>4428.666666666667</v>
      </c>
      <c r="U47" s="27">
        <f t="shared" si="30"/>
        <v>4650.5333333333338</v>
      </c>
      <c r="V47" s="27">
        <f t="shared" si="31"/>
        <v>4881.0666666666666</v>
      </c>
      <c r="W47" s="80"/>
      <c r="X47" s="23"/>
      <c r="Z47" s="34">
        <f t="shared" si="32"/>
        <v>48193.600000000006</v>
      </c>
      <c r="AA47" s="27">
        <f t="shared" si="32"/>
        <v>50606.400000000001</v>
      </c>
      <c r="AB47" s="27">
        <f t="shared" si="32"/>
        <v>53144</v>
      </c>
      <c r="AC47" s="27">
        <f t="shared" si="32"/>
        <v>55806.400000000001</v>
      </c>
      <c r="AD47" s="37">
        <f t="shared" si="32"/>
        <v>58572.800000000003</v>
      </c>
      <c r="AE47" s="83"/>
      <c r="AF47" s="23"/>
    </row>
    <row r="48" spans="1:32" x14ac:dyDescent="0.25">
      <c r="A48" s="28" t="s">
        <v>43</v>
      </c>
      <c r="B48" s="39">
        <v>17.490000000000002</v>
      </c>
      <c r="C48" s="101">
        <f>ROUNDUP(18.3635,2)</f>
        <v>18.37</v>
      </c>
      <c r="D48" s="101">
        <f>ROUNDUP(19.2808,2)</f>
        <v>19.290000000000003</v>
      </c>
      <c r="E48" s="101">
        <f>ROUNDUP(20.2442,2)</f>
        <v>20.25</v>
      </c>
      <c r="F48" s="101">
        <f>ROUNDUP(21.2538,2)</f>
        <v>21.26</v>
      </c>
      <c r="G48" s="80"/>
      <c r="H48" s="23"/>
      <c r="J48" s="34">
        <f t="shared" si="22"/>
        <v>1399.2000000000003</v>
      </c>
      <c r="K48" s="27">
        <f t="shared" si="23"/>
        <v>1469.6000000000001</v>
      </c>
      <c r="L48" s="27">
        <f t="shared" si="24"/>
        <v>1543.2000000000003</v>
      </c>
      <c r="M48" s="27">
        <f t="shared" si="25"/>
        <v>1620</v>
      </c>
      <c r="N48" s="27">
        <f t="shared" si="26"/>
        <v>1700.8000000000002</v>
      </c>
      <c r="O48" s="80"/>
      <c r="P48" s="23"/>
      <c r="R48" s="34">
        <f t="shared" si="27"/>
        <v>3031.6000000000004</v>
      </c>
      <c r="S48" s="27">
        <f t="shared" si="28"/>
        <v>3184.1333333333337</v>
      </c>
      <c r="T48" s="27">
        <f t="shared" si="29"/>
        <v>3343.6000000000004</v>
      </c>
      <c r="U48" s="27">
        <f t="shared" si="30"/>
        <v>3510</v>
      </c>
      <c r="V48" s="27">
        <f t="shared" si="31"/>
        <v>3685.0666666666671</v>
      </c>
      <c r="W48" s="80"/>
      <c r="X48" s="23"/>
      <c r="Z48" s="34">
        <f t="shared" si="32"/>
        <v>36379.200000000004</v>
      </c>
      <c r="AA48" s="27">
        <f t="shared" si="32"/>
        <v>38209.600000000006</v>
      </c>
      <c r="AB48" s="27">
        <f t="shared" si="32"/>
        <v>40123.200000000004</v>
      </c>
      <c r="AC48" s="27">
        <f t="shared" si="32"/>
        <v>42120</v>
      </c>
      <c r="AD48" s="37">
        <f t="shared" si="32"/>
        <v>44220.800000000003</v>
      </c>
      <c r="AE48" s="83"/>
      <c r="AF48" s="23"/>
    </row>
    <row r="49" spans="1:32" x14ac:dyDescent="0.25">
      <c r="A49" s="28" t="s">
        <v>44</v>
      </c>
      <c r="B49" s="39">
        <v>19.25</v>
      </c>
      <c r="C49" s="101">
        <f>ROUNDUP(20.2096,2)</f>
        <v>20.21</v>
      </c>
      <c r="D49" s="101">
        <f>ROUNDUP(21.2192,2)</f>
        <v>21.220000000000002</v>
      </c>
      <c r="E49" s="101">
        <f>ROUNDUP(22.2808,2)</f>
        <v>22.290000000000003</v>
      </c>
      <c r="F49" s="101">
        <f>ROUNDUP(23.3942,2)</f>
        <v>23.400000000000002</v>
      </c>
      <c r="G49" s="80"/>
      <c r="H49" s="23"/>
      <c r="J49" s="34">
        <f t="shared" si="22"/>
        <v>1540</v>
      </c>
      <c r="K49" s="27">
        <f t="shared" si="23"/>
        <v>1616.8000000000002</v>
      </c>
      <c r="L49" s="27">
        <f t="shared" si="24"/>
        <v>1697.6000000000001</v>
      </c>
      <c r="M49" s="27">
        <f t="shared" si="25"/>
        <v>1783.2000000000003</v>
      </c>
      <c r="N49" s="27">
        <f t="shared" si="26"/>
        <v>1872.0000000000002</v>
      </c>
      <c r="O49" s="80"/>
      <c r="P49" s="23"/>
      <c r="R49" s="34">
        <f t="shared" si="27"/>
        <v>3336.6666666666665</v>
      </c>
      <c r="S49" s="27">
        <f t="shared" si="28"/>
        <v>3503.0666666666671</v>
      </c>
      <c r="T49" s="27">
        <f t="shared" si="29"/>
        <v>3678.1333333333337</v>
      </c>
      <c r="U49" s="27">
        <f t="shared" si="30"/>
        <v>3863.6000000000004</v>
      </c>
      <c r="V49" s="27">
        <f t="shared" si="31"/>
        <v>4056.0000000000005</v>
      </c>
      <c r="W49" s="80"/>
      <c r="X49" s="23"/>
      <c r="Z49" s="34">
        <f t="shared" si="32"/>
        <v>40040</v>
      </c>
      <c r="AA49" s="27">
        <f t="shared" si="32"/>
        <v>42036.800000000003</v>
      </c>
      <c r="AB49" s="27">
        <f t="shared" si="32"/>
        <v>44137.600000000006</v>
      </c>
      <c r="AC49" s="27">
        <f t="shared" si="32"/>
        <v>46363.200000000004</v>
      </c>
      <c r="AD49" s="37">
        <f t="shared" si="32"/>
        <v>48672.000000000007</v>
      </c>
      <c r="AE49" s="83"/>
      <c r="AF49" s="23"/>
    </row>
    <row r="50" spans="1:32" x14ac:dyDescent="0.25">
      <c r="A50" s="28" t="s">
        <v>45</v>
      </c>
      <c r="B50" s="39">
        <v>18.060000000000002</v>
      </c>
      <c r="C50" s="101">
        <f>ROUNDUP(18.9519,2)</f>
        <v>18.96</v>
      </c>
      <c r="D50" s="101">
        <f>ROUNDUP(19.8981,2)</f>
        <v>19.900000000000002</v>
      </c>
      <c r="E50" s="101">
        <f>ROUNDUP(20.8904,2)</f>
        <v>20.900000000000002</v>
      </c>
      <c r="F50" s="101">
        <f>ROUNDUP(21.9346,2)</f>
        <v>21.94</v>
      </c>
      <c r="G50" s="80"/>
      <c r="H50" s="23"/>
      <c r="J50" s="34">
        <f t="shared" si="22"/>
        <v>1444.8000000000002</v>
      </c>
      <c r="K50" s="27">
        <f t="shared" si="23"/>
        <v>1516.8000000000002</v>
      </c>
      <c r="L50" s="27">
        <f t="shared" si="24"/>
        <v>1592.0000000000002</v>
      </c>
      <c r="M50" s="27">
        <f t="shared" si="25"/>
        <v>1672.0000000000002</v>
      </c>
      <c r="N50" s="27">
        <f t="shared" si="26"/>
        <v>1755.2</v>
      </c>
      <c r="O50" s="80"/>
      <c r="P50" s="23"/>
      <c r="R50" s="34">
        <f t="shared" si="27"/>
        <v>3130.4</v>
      </c>
      <c r="S50" s="27">
        <f t="shared" si="28"/>
        <v>3286.4</v>
      </c>
      <c r="T50" s="27">
        <f t="shared" si="29"/>
        <v>3449.3333333333339</v>
      </c>
      <c r="U50" s="27">
        <f t="shared" si="30"/>
        <v>3622.6666666666674</v>
      </c>
      <c r="V50" s="27">
        <f t="shared" si="31"/>
        <v>3802.9333333333338</v>
      </c>
      <c r="W50" s="80"/>
      <c r="X50" s="23"/>
      <c r="Z50" s="34">
        <f t="shared" si="32"/>
        <v>37564.800000000003</v>
      </c>
      <c r="AA50" s="27">
        <f t="shared" si="32"/>
        <v>39436.800000000003</v>
      </c>
      <c r="AB50" s="27">
        <f t="shared" si="32"/>
        <v>41392.000000000007</v>
      </c>
      <c r="AC50" s="27">
        <f t="shared" si="32"/>
        <v>43472.000000000007</v>
      </c>
      <c r="AD50" s="37">
        <f t="shared" si="32"/>
        <v>45635.200000000004</v>
      </c>
      <c r="AE50" s="83"/>
      <c r="AF50" s="23"/>
    </row>
    <row r="51" spans="1:32" x14ac:dyDescent="0.25">
      <c r="A51" s="28" t="s">
        <v>46</v>
      </c>
      <c r="B51" s="39">
        <v>19.850000000000001</v>
      </c>
      <c r="C51" s="101">
        <f>ROUNDUP(20.8385,2)</f>
        <v>20.84</v>
      </c>
      <c r="D51" s="101">
        <f>ROUNDUP(21.8827,2)</f>
        <v>21.89</v>
      </c>
      <c r="E51" s="101">
        <f>ROUNDUP(22.9788,2)</f>
        <v>22.98</v>
      </c>
      <c r="F51" s="101">
        <f>ROUNDUP(24.1269,2)</f>
        <v>24.130000000000003</v>
      </c>
      <c r="G51" s="80"/>
      <c r="H51" s="23"/>
      <c r="J51" s="34">
        <f t="shared" si="22"/>
        <v>1588</v>
      </c>
      <c r="K51" s="27">
        <f t="shared" si="23"/>
        <v>1667.2</v>
      </c>
      <c r="L51" s="27">
        <f t="shared" si="24"/>
        <v>1751.2</v>
      </c>
      <c r="M51" s="27">
        <f t="shared" si="25"/>
        <v>1838.4</v>
      </c>
      <c r="N51" s="27">
        <f t="shared" si="26"/>
        <v>1930.4</v>
      </c>
      <c r="O51" s="80"/>
      <c r="P51" s="23"/>
      <c r="R51" s="34">
        <f t="shared" si="27"/>
        <v>3440.6666666666665</v>
      </c>
      <c r="S51" s="27">
        <f t="shared" si="28"/>
        <v>3612.2666666666669</v>
      </c>
      <c r="T51" s="27">
        <f t="shared" si="29"/>
        <v>3794.2666666666669</v>
      </c>
      <c r="U51" s="27">
        <f t="shared" si="30"/>
        <v>3983.2000000000003</v>
      </c>
      <c r="V51" s="27">
        <f t="shared" si="31"/>
        <v>4182.5333333333338</v>
      </c>
      <c r="W51" s="80"/>
      <c r="X51" s="23"/>
      <c r="Z51" s="34">
        <f t="shared" si="32"/>
        <v>41288</v>
      </c>
      <c r="AA51" s="27">
        <f t="shared" si="32"/>
        <v>43347.200000000004</v>
      </c>
      <c r="AB51" s="27">
        <f t="shared" si="32"/>
        <v>45531.200000000004</v>
      </c>
      <c r="AC51" s="27">
        <f t="shared" si="32"/>
        <v>47798.400000000001</v>
      </c>
      <c r="AD51" s="37">
        <f t="shared" si="32"/>
        <v>50190.400000000001</v>
      </c>
      <c r="AE51" s="83"/>
      <c r="AF51" s="23"/>
    </row>
    <row r="52" spans="1:32" x14ac:dyDescent="0.25">
      <c r="A52" s="28" t="s">
        <v>47</v>
      </c>
      <c r="B52" s="39">
        <v>21.67</v>
      </c>
      <c r="C52" s="101">
        <f>ROUNDUP(22.7481,2)</f>
        <v>22.75</v>
      </c>
      <c r="D52" s="101">
        <f>ROUNDUP(23.8846,2)</f>
        <v>23.89</v>
      </c>
      <c r="E52" s="101">
        <f>ROUNDUP(25.0788,2)</f>
        <v>25.080000000000002</v>
      </c>
      <c r="F52" s="101">
        <f>ROUNDUP(26.3308,2)</f>
        <v>26.34</v>
      </c>
      <c r="G52" s="80"/>
      <c r="H52" s="23"/>
      <c r="J52" s="34">
        <f t="shared" si="22"/>
        <v>1733.6000000000001</v>
      </c>
      <c r="K52" s="27">
        <f t="shared" si="23"/>
        <v>1820</v>
      </c>
      <c r="L52" s="27">
        <f t="shared" si="24"/>
        <v>1911.2</v>
      </c>
      <c r="M52" s="27">
        <f t="shared" si="25"/>
        <v>2006.4</v>
      </c>
      <c r="N52" s="27">
        <f t="shared" si="26"/>
        <v>2107.1999999999998</v>
      </c>
      <c r="O52" s="80"/>
      <c r="P52" s="23"/>
      <c r="R52" s="34">
        <f t="shared" si="27"/>
        <v>3756.1333333333337</v>
      </c>
      <c r="S52" s="27">
        <f t="shared" si="28"/>
        <v>3943.3333333333335</v>
      </c>
      <c r="T52" s="27">
        <f t="shared" si="29"/>
        <v>4140.9333333333334</v>
      </c>
      <c r="U52" s="27">
        <f t="shared" si="30"/>
        <v>4347.2</v>
      </c>
      <c r="V52" s="27">
        <f t="shared" si="31"/>
        <v>4565.5999999999995</v>
      </c>
      <c r="W52" s="80"/>
      <c r="X52" s="23"/>
      <c r="Z52" s="34">
        <f t="shared" si="32"/>
        <v>45073.600000000006</v>
      </c>
      <c r="AA52" s="27">
        <f t="shared" si="32"/>
        <v>47320</v>
      </c>
      <c r="AB52" s="27">
        <f t="shared" si="32"/>
        <v>49691.200000000004</v>
      </c>
      <c r="AC52" s="27">
        <f t="shared" si="32"/>
        <v>52166.400000000001</v>
      </c>
      <c r="AD52" s="37">
        <f t="shared" si="32"/>
        <v>54787.199999999997</v>
      </c>
      <c r="AE52" s="83"/>
      <c r="AF52" s="23"/>
    </row>
    <row r="53" spans="1:32" x14ac:dyDescent="0.25">
      <c r="A53" s="28" t="s">
        <v>48</v>
      </c>
      <c r="B53" s="39">
        <v>11.4</v>
      </c>
      <c r="C53" s="101">
        <f>ROUNDUP(11.9712,2)</f>
        <v>11.98</v>
      </c>
      <c r="D53" s="101">
        <f>ROUNDUP(12.5712,2)</f>
        <v>12.58</v>
      </c>
      <c r="E53" s="101">
        <f>ROUNDUP(13.1942,2)</f>
        <v>13.2</v>
      </c>
      <c r="F53" s="101">
        <f>ROUNDUP(13.8577,2)</f>
        <v>13.86</v>
      </c>
      <c r="G53" s="80"/>
      <c r="H53" s="23"/>
      <c r="J53" s="34">
        <f t="shared" si="22"/>
        <v>912</v>
      </c>
      <c r="K53" s="27">
        <f t="shared" si="23"/>
        <v>958.40000000000009</v>
      </c>
      <c r="L53" s="27">
        <f t="shared" si="24"/>
        <v>1006.4</v>
      </c>
      <c r="M53" s="27">
        <f t="shared" si="25"/>
        <v>1056</v>
      </c>
      <c r="N53" s="27">
        <f t="shared" si="26"/>
        <v>1108.8</v>
      </c>
      <c r="O53" s="80"/>
      <c r="P53" s="23"/>
      <c r="R53" s="34">
        <f t="shared" si="27"/>
        <v>1976</v>
      </c>
      <c r="S53" s="27">
        <f t="shared" si="28"/>
        <v>2076.5333333333333</v>
      </c>
      <c r="T53" s="27">
        <f t="shared" si="29"/>
        <v>2180.5333333333333</v>
      </c>
      <c r="U53" s="27">
        <f t="shared" si="30"/>
        <v>2288</v>
      </c>
      <c r="V53" s="27">
        <f t="shared" si="31"/>
        <v>2402.4</v>
      </c>
      <c r="W53" s="80"/>
      <c r="X53" s="23"/>
      <c r="Z53" s="34">
        <f t="shared" ref="Z53:AD61" si="33">J53*26</f>
        <v>23712</v>
      </c>
      <c r="AA53" s="27">
        <f t="shared" si="33"/>
        <v>24918.400000000001</v>
      </c>
      <c r="AB53" s="27">
        <f t="shared" si="33"/>
        <v>26166.399999999998</v>
      </c>
      <c r="AC53" s="27">
        <f t="shared" si="33"/>
        <v>27456</v>
      </c>
      <c r="AD53" s="37">
        <f t="shared" si="33"/>
        <v>28828.799999999999</v>
      </c>
      <c r="AE53" s="83"/>
      <c r="AF53" s="23"/>
    </row>
    <row r="54" spans="1:32" x14ac:dyDescent="0.25">
      <c r="A54" s="28" t="s">
        <v>49</v>
      </c>
      <c r="B54" s="39">
        <v>15.52</v>
      </c>
      <c r="C54" s="101">
        <f>ROUNDUP(16.2865,2)</f>
        <v>16.290000000000003</v>
      </c>
      <c r="D54" s="101">
        <f>ROUNDUP(17.1,2)</f>
        <v>17.100000000000001</v>
      </c>
      <c r="E54" s="101">
        <f>ROUNDUP(17.9538,2)</f>
        <v>17.96</v>
      </c>
      <c r="F54" s="101">
        <f>ROUNDUP(18.8538,2)</f>
        <v>18.860000000000003</v>
      </c>
      <c r="G54" s="80"/>
      <c r="H54" s="23"/>
      <c r="J54" s="34">
        <f t="shared" si="22"/>
        <v>1241.5999999999999</v>
      </c>
      <c r="K54" s="27">
        <f t="shared" si="23"/>
        <v>1303.2000000000003</v>
      </c>
      <c r="L54" s="27">
        <f t="shared" si="24"/>
        <v>1368</v>
      </c>
      <c r="M54" s="27">
        <f t="shared" si="25"/>
        <v>1436.8000000000002</v>
      </c>
      <c r="N54" s="27">
        <f t="shared" si="26"/>
        <v>1508.8000000000002</v>
      </c>
      <c r="O54" s="80"/>
      <c r="P54" s="23"/>
      <c r="R54" s="34">
        <f t="shared" si="27"/>
        <v>2690.1333333333332</v>
      </c>
      <c r="S54" s="27">
        <f t="shared" si="28"/>
        <v>2823.6000000000004</v>
      </c>
      <c r="T54" s="27">
        <f t="shared" si="29"/>
        <v>2964</v>
      </c>
      <c r="U54" s="27">
        <f t="shared" si="30"/>
        <v>3113.0666666666671</v>
      </c>
      <c r="V54" s="27">
        <f t="shared" si="31"/>
        <v>3269.0666666666671</v>
      </c>
      <c r="W54" s="80"/>
      <c r="X54" s="23"/>
      <c r="Z54" s="34">
        <f t="shared" si="33"/>
        <v>32281.599999999999</v>
      </c>
      <c r="AA54" s="27">
        <f t="shared" si="33"/>
        <v>33883.200000000004</v>
      </c>
      <c r="AB54" s="27">
        <f t="shared" si="33"/>
        <v>35568</v>
      </c>
      <c r="AC54" s="27">
        <f t="shared" si="33"/>
        <v>37356.800000000003</v>
      </c>
      <c r="AD54" s="37">
        <f t="shared" si="33"/>
        <v>39228.800000000003</v>
      </c>
      <c r="AE54" s="83"/>
      <c r="AF54" s="23"/>
    </row>
    <row r="55" spans="1:32" x14ac:dyDescent="0.25">
      <c r="A55" s="28" t="s">
        <v>50</v>
      </c>
      <c r="B55" s="39">
        <v>17.28</v>
      </c>
      <c r="C55" s="101">
        <f>ROUNDUP(18.1442,2)</f>
        <v>18.150000000000002</v>
      </c>
      <c r="D55" s="101">
        <f>ROUNDUP(19.05,2)</f>
        <v>19.05</v>
      </c>
      <c r="E55" s="101">
        <f>ROUNDUP(20.0019,2)</f>
        <v>20.010000000000002</v>
      </c>
      <c r="F55" s="101">
        <f>ROUNDUP(21,2)</f>
        <v>21</v>
      </c>
      <c r="G55" s="80"/>
      <c r="H55" s="23"/>
      <c r="J55" s="34">
        <f t="shared" si="22"/>
        <v>1382.4</v>
      </c>
      <c r="K55" s="27">
        <f t="shared" si="23"/>
        <v>1452.0000000000002</v>
      </c>
      <c r="L55" s="27">
        <f t="shared" si="24"/>
        <v>1524</v>
      </c>
      <c r="M55" s="27">
        <f t="shared" si="25"/>
        <v>1600.8000000000002</v>
      </c>
      <c r="N55" s="27">
        <f t="shared" si="26"/>
        <v>1680</v>
      </c>
      <c r="O55" s="80"/>
      <c r="P55" s="23"/>
      <c r="R55" s="34">
        <f t="shared" si="27"/>
        <v>2995.2000000000003</v>
      </c>
      <c r="S55" s="27">
        <f t="shared" si="28"/>
        <v>3146.0000000000005</v>
      </c>
      <c r="T55" s="27">
        <f t="shared" si="29"/>
        <v>3302</v>
      </c>
      <c r="U55" s="27">
        <f t="shared" si="30"/>
        <v>3468.4</v>
      </c>
      <c r="V55" s="27">
        <f t="shared" si="31"/>
        <v>3640</v>
      </c>
      <c r="W55" s="80"/>
      <c r="X55" s="23"/>
      <c r="Z55" s="34">
        <f t="shared" si="33"/>
        <v>35942.400000000001</v>
      </c>
      <c r="AA55" s="27">
        <f t="shared" si="33"/>
        <v>37752.000000000007</v>
      </c>
      <c r="AB55" s="27">
        <f t="shared" si="33"/>
        <v>39624</v>
      </c>
      <c r="AC55" s="27">
        <f t="shared" si="33"/>
        <v>41620.800000000003</v>
      </c>
      <c r="AD55" s="37">
        <f t="shared" si="33"/>
        <v>43680</v>
      </c>
      <c r="AE55" s="83"/>
      <c r="AF55" s="23"/>
    </row>
    <row r="56" spans="1:32" x14ac:dyDescent="0.25">
      <c r="A56" s="28" t="s">
        <v>51</v>
      </c>
      <c r="B56" s="39">
        <v>20.240000000000002</v>
      </c>
      <c r="C56" s="101">
        <f>ROUNDUP(21.2481,2)</f>
        <v>21.25</v>
      </c>
      <c r="D56" s="101">
        <f>ROUNDUP(22.3096,2)</f>
        <v>22.310000000000002</v>
      </c>
      <c r="E56" s="101">
        <f>ROUNDUP(23.4231,2)</f>
        <v>23.430000000000003</v>
      </c>
      <c r="F56" s="101">
        <f>ROUNDUP(24.5942,2)</f>
        <v>24.6</v>
      </c>
      <c r="G56" s="80"/>
      <c r="H56" s="23"/>
      <c r="J56" s="34">
        <f t="shared" si="22"/>
        <v>1619.2000000000003</v>
      </c>
      <c r="K56" s="27">
        <f t="shared" si="23"/>
        <v>1700</v>
      </c>
      <c r="L56" s="27">
        <f t="shared" si="24"/>
        <v>1784.8000000000002</v>
      </c>
      <c r="M56" s="27">
        <f t="shared" si="25"/>
        <v>1874.4000000000003</v>
      </c>
      <c r="N56" s="27">
        <f t="shared" si="26"/>
        <v>1968</v>
      </c>
      <c r="O56" s="80"/>
      <c r="P56" s="23"/>
      <c r="R56" s="34">
        <f t="shared" si="27"/>
        <v>3508.2666666666669</v>
      </c>
      <c r="S56" s="27">
        <f t="shared" si="28"/>
        <v>3683.3333333333335</v>
      </c>
      <c r="T56" s="27">
        <f t="shared" si="29"/>
        <v>3867.0666666666671</v>
      </c>
      <c r="U56" s="27">
        <f t="shared" si="30"/>
        <v>4061.2000000000007</v>
      </c>
      <c r="V56" s="27">
        <f t="shared" si="31"/>
        <v>4264</v>
      </c>
      <c r="W56" s="80"/>
      <c r="X56" s="23"/>
      <c r="Z56" s="34">
        <f t="shared" si="33"/>
        <v>42099.200000000004</v>
      </c>
      <c r="AA56" s="27">
        <f t="shared" si="33"/>
        <v>44200</v>
      </c>
      <c r="AB56" s="27">
        <f t="shared" si="33"/>
        <v>46404.800000000003</v>
      </c>
      <c r="AC56" s="27">
        <f t="shared" si="33"/>
        <v>48734.400000000009</v>
      </c>
      <c r="AD56" s="37">
        <f t="shared" si="33"/>
        <v>51168</v>
      </c>
      <c r="AE56" s="83"/>
      <c r="AF56" s="23"/>
    </row>
    <row r="57" spans="1:32" x14ac:dyDescent="0.25">
      <c r="A57" s="28" t="s">
        <v>52</v>
      </c>
      <c r="B57" s="39">
        <v>16.12</v>
      </c>
      <c r="C57" s="101">
        <v>16.93</v>
      </c>
      <c r="D57" s="101">
        <v>17.77</v>
      </c>
      <c r="E57" s="101">
        <v>18.66</v>
      </c>
      <c r="F57" s="101">
        <v>19.600000000000001</v>
      </c>
      <c r="G57" s="80"/>
      <c r="H57" s="23"/>
      <c r="J57" s="34">
        <f t="shared" si="22"/>
        <v>1289.6000000000001</v>
      </c>
      <c r="K57" s="27">
        <f t="shared" si="23"/>
        <v>1354.4</v>
      </c>
      <c r="L57" s="27">
        <f t="shared" si="24"/>
        <v>1421.6</v>
      </c>
      <c r="M57" s="27">
        <f t="shared" si="25"/>
        <v>1492.8</v>
      </c>
      <c r="N57" s="27">
        <f t="shared" si="26"/>
        <v>1568</v>
      </c>
      <c r="O57" s="80"/>
      <c r="P57" s="23"/>
      <c r="R57" s="34">
        <f t="shared" si="27"/>
        <v>2794.1333333333337</v>
      </c>
      <c r="S57" s="27">
        <f t="shared" si="28"/>
        <v>2934.5333333333333</v>
      </c>
      <c r="T57" s="27">
        <f t="shared" si="29"/>
        <v>3080.1333333333332</v>
      </c>
      <c r="U57" s="27">
        <f t="shared" si="30"/>
        <v>3234.3999999999996</v>
      </c>
      <c r="V57" s="27">
        <f t="shared" si="31"/>
        <v>3397.3333333333335</v>
      </c>
      <c r="W57" s="80"/>
      <c r="X57" s="23"/>
      <c r="Z57" s="34">
        <f t="shared" si="33"/>
        <v>33529.600000000006</v>
      </c>
      <c r="AA57" s="27">
        <f t="shared" si="33"/>
        <v>35214.400000000001</v>
      </c>
      <c r="AB57" s="27">
        <f t="shared" si="33"/>
        <v>36961.599999999999</v>
      </c>
      <c r="AC57" s="27">
        <f t="shared" si="33"/>
        <v>38812.799999999996</v>
      </c>
      <c r="AD57" s="37">
        <f t="shared" si="33"/>
        <v>40768</v>
      </c>
      <c r="AE57" s="83"/>
      <c r="AF57" s="23"/>
    </row>
    <row r="58" spans="1:32" x14ac:dyDescent="0.25">
      <c r="A58" s="28" t="s">
        <v>53</v>
      </c>
      <c r="B58" s="39">
        <v>23.720000000000002</v>
      </c>
      <c r="C58" s="101">
        <f>ROUNDUP(24.9,2)</f>
        <v>24.9</v>
      </c>
      <c r="D58" s="101">
        <f>ROUNDUP(26.1462,2)</f>
        <v>26.150000000000002</v>
      </c>
      <c r="E58" s="101">
        <f>ROUNDUP(27.45,2)</f>
        <v>27.45</v>
      </c>
      <c r="F58" s="101">
        <f>ROUNDUP(28.8231,2)</f>
        <v>28.830000000000002</v>
      </c>
      <c r="G58" s="80"/>
      <c r="H58" s="23"/>
      <c r="J58" s="34">
        <f t="shared" si="22"/>
        <v>1897.6000000000001</v>
      </c>
      <c r="K58" s="27">
        <f t="shared" si="23"/>
        <v>1992</v>
      </c>
      <c r="L58" s="27">
        <f t="shared" si="24"/>
        <v>2092</v>
      </c>
      <c r="M58" s="27">
        <f t="shared" si="25"/>
        <v>2196</v>
      </c>
      <c r="N58" s="27">
        <f t="shared" si="26"/>
        <v>2306.4</v>
      </c>
      <c r="O58" s="80"/>
      <c r="P58" s="23"/>
      <c r="R58" s="34">
        <f t="shared" si="27"/>
        <v>4111.4666666666672</v>
      </c>
      <c r="S58" s="27">
        <f t="shared" si="28"/>
        <v>4316</v>
      </c>
      <c r="T58" s="27">
        <f t="shared" si="29"/>
        <v>4532.666666666667</v>
      </c>
      <c r="U58" s="27">
        <f t="shared" si="30"/>
        <v>4758</v>
      </c>
      <c r="V58" s="27">
        <f t="shared" si="31"/>
        <v>4997.2</v>
      </c>
      <c r="W58" s="80"/>
      <c r="X58" s="23"/>
      <c r="Z58" s="34">
        <f t="shared" si="33"/>
        <v>49337.600000000006</v>
      </c>
      <c r="AA58" s="27">
        <f t="shared" si="33"/>
        <v>51792</v>
      </c>
      <c r="AB58" s="27">
        <f t="shared" si="33"/>
        <v>54392</v>
      </c>
      <c r="AC58" s="27">
        <f t="shared" si="33"/>
        <v>57096</v>
      </c>
      <c r="AD58" s="37">
        <f t="shared" si="33"/>
        <v>59966.400000000001</v>
      </c>
      <c r="AE58" s="83"/>
      <c r="AF58" s="23"/>
    </row>
    <row r="59" spans="1:32" x14ac:dyDescent="0.25">
      <c r="A59" s="28" t="s">
        <v>54</v>
      </c>
      <c r="B59" s="39">
        <v>24.94</v>
      </c>
      <c r="C59" s="101">
        <f>ROUNDUP(26.19,2)</f>
        <v>26.19</v>
      </c>
      <c r="D59" s="101">
        <f>ROUNDUP(27.5,2)</f>
        <v>27.5</v>
      </c>
      <c r="E59" s="101">
        <f>ROUNDUP(28.88,2)</f>
        <v>28.88</v>
      </c>
      <c r="F59" s="101">
        <f>ROUNDUP(30.33,2)</f>
        <v>30.33</v>
      </c>
      <c r="G59" s="80"/>
      <c r="H59" s="23"/>
      <c r="J59" s="34">
        <f t="shared" si="22"/>
        <v>1995.2</v>
      </c>
      <c r="K59" s="27">
        <f t="shared" si="23"/>
        <v>2095.2000000000003</v>
      </c>
      <c r="L59" s="27">
        <f t="shared" si="24"/>
        <v>2200</v>
      </c>
      <c r="M59" s="27">
        <f t="shared" si="25"/>
        <v>2310.4</v>
      </c>
      <c r="N59" s="27">
        <f t="shared" si="26"/>
        <v>2426.3999999999996</v>
      </c>
      <c r="O59" s="80"/>
      <c r="P59" s="23"/>
      <c r="R59" s="34">
        <f t="shared" si="27"/>
        <v>4322.9333333333334</v>
      </c>
      <c r="S59" s="27">
        <f t="shared" si="28"/>
        <v>4539.6000000000004</v>
      </c>
      <c r="T59" s="27">
        <f t="shared" si="29"/>
        <v>4766.666666666667</v>
      </c>
      <c r="U59" s="27">
        <f t="shared" si="30"/>
        <v>5005.8666666666668</v>
      </c>
      <c r="V59" s="27">
        <f t="shared" si="31"/>
        <v>5257.2</v>
      </c>
      <c r="W59" s="80"/>
      <c r="X59" s="23"/>
      <c r="Z59" s="34">
        <f t="shared" si="33"/>
        <v>51875.200000000004</v>
      </c>
      <c r="AA59" s="27">
        <f t="shared" si="33"/>
        <v>54475.200000000004</v>
      </c>
      <c r="AB59" s="27">
        <f t="shared" si="33"/>
        <v>57200</v>
      </c>
      <c r="AC59" s="27">
        <f t="shared" si="33"/>
        <v>60070.400000000001</v>
      </c>
      <c r="AD59" s="37">
        <f t="shared" si="33"/>
        <v>63086.399999999994</v>
      </c>
      <c r="AE59" s="83"/>
      <c r="AF59" s="23"/>
    </row>
    <row r="60" spans="1:32" x14ac:dyDescent="0.25">
      <c r="A60" s="28" t="s">
        <v>55</v>
      </c>
      <c r="B60" s="39">
        <v>27.97</v>
      </c>
      <c r="C60" s="101">
        <f>ROUNDUP(29.37,2)</f>
        <v>29.37</v>
      </c>
      <c r="D60" s="101">
        <f>ROUNDUP(30.84,2)</f>
        <v>30.84</v>
      </c>
      <c r="E60" s="101">
        <f>ROUNDUP(32.39,2)</f>
        <v>32.39</v>
      </c>
      <c r="F60" s="101">
        <f>ROUNDUP(34.01,2)</f>
        <v>34.01</v>
      </c>
      <c r="G60" s="80"/>
      <c r="H60" s="23"/>
      <c r="J60" s="34">
        <f t="shared" si="22"/>
        <v>2237.6</v>
      </c>
      <c r="K60" s="27">
        <f t="shared" si="23"/>
        <v>2349.6</v>
      </c>
      <c r="L60" s="27">
        <f t="shared" si="24"/>
        <v>2467.1999999999998</v>
      </c>
      <c r="M60" s="27">
        <f t="shared" si="25"/>
        <v>2591.1999999999998</v>
      </c>
      <c r="N60" s="27">
        <f t="shared" si="26"/>
        <v>2720.7999999999997</v>
      </c>
      <c r="O60" s="80"/>
      <c r="P60" s="23"/>
      <c r="R60" s="34">
        <f t="shared" si="27"/>
        <v>4848.1333333333332</v>
      </c>
      <c r="S60" s="27">
        <f t="shared" si="28"/>
        <v>5090.8</v>
      </c>
      <c r="T60" s="27">
        <f t="shared" si="29"/>
        <v>5345.5999999999995</v>
      </c>
      <c r="U60" s="27">
        <f t="shared" si="30"/>
        <v>5614.2666666666664</v>
      </c>
      <c r="V60" s="27">
        <f t="shared" si="31"/>
        <v>5895.0666666666657</v>
      </c>
      <c r="W60" s="80"/>
      <c r="X60" s="23"/>
      <c r="Z60" s="34">
        <f t="shared" si="33"/>
        <v>58177.599999999999</v>
      </c>
      <c r="AA60" s="27">
        <f t="shared" si="33"/>
        <v>61089.599999999999</v>
      </c>
      <c r="AB60" s="27">
        <f t="shared" si="33"/>
        <v>64147.199999999997</v>
      </c>
      <c r="AC60" s="27">
        <f t="shared" si="33"/>
        <v>67371.199999999997</v>
      </c>
      <c r="AD60" s="37">
        <f t="shared" si="33"/>
        <v>70740.799999999988</v>
      </c>
      <c r="AE60" s="83"/>
      <c r="AF60" s="23"/>
    </row>
    <row r="61" spans="1:32" x14ac:dyDescent="0.25">
      <c r="A61" s="28" t="s">
        <v>56</v>
      </c>
      <c r="B61" s="39">
        <v>32.169999999999995</v>
      </c>
      <c r="C61" s="101">
        <f>ROUNDUP(33.778846,2)</f>
        <v>33.78</v>
      </c>
      <c r="D61" s="101">
        <f>ROUNDUP(35.46923,2)</f>
        <v>35.47</v>
      </c>
      <c r="E61" s="101">
        <f>ROUNDUP(37.25,2)</f>
        <v>37.25</v>
      </c>
      <c r="F61" s="101">
        <f>ROUNDUP(39.1153,2)</f>
        <v>39.119999999999997</v>
      </c>
      <c r="G61" s="80"/>
      <c r="H61" s="23"/>
      <c r="J61" s="34">
        <f t="shared" si="22"/>
        <v>2573.5999999999995</v>
      </c>
      <c r="K61" s="27">
        <f t="shared" si="23"/>
        <v>2702.4</v>
      </c>
      <c r="L61" s="27">
        <f t="shared" si="24"/>
        <v>2837.6</v>
      </c>
      <c r="M61" s="27">
        <f t="shared" si="25"/>
        <v>2980</v>
      </c>
      <c r="N61" s="27">
        <f t="shared" si="26"/>
        <v>3129.6</v>
      </c>
      <c r="O61" s="80"/>
      <c r="P61" s="23"/>
      <c r="R61" s="34">
        <f t="shared" si="27"/>
        <v>5576.1333333333323</v>
      </c>
      <c r="S61" s="27">
        <f t="shared" si="28"/>
        <v>5855.2000000000007</v>
      </c>
      <c r="T61" s="27">
        <f t="shared" si="29"/>
        <v>6148.1333333333323</v>
      </c>
      <c r="U61" s="27">
        <f t="shared" si="30"/>
        <v>6456.666666666667</v>
      </c>
      <c r="V61" s="27">
        <f t="shared" si="31"/>
        <v>6780.7999999999993</v>
      </c>
      <c r="W61" s="80"/>
      <c r="X61" s="23"/>
      <c r="Z61" s="34">
        <f t="shared" si="33"/>
        <v>66913.599999999991</v>
      </c>
      <c r="AA61" s="27">
        <f t="shared" si="33"/>
        <v>70262.400000000009</v>
      </c>
      <c r="AB61" s="27">
        <f t="shared" si="33"/>
        <v>73777.599999999991</v>
      </c>
      <c r="AC61" s="27">
        <f t="shared" si="33"/>
        <v>77480</v>
      </c>
      <c r="AD61" s="37">
        <f t="shared" si="33"/>
        <v>81369.599999999991</v>
      </c>
      <c r="AE61" s="83"/>
      <c r="AF61" s="23"/>
    </row>
    <row r="62" spans="1:32" x14ac:dyDescent="0.25">
      <c r="A62" s="28" t="s">
        <v>139</v>
      </c>
      <c r="B62" s="39">
        <v>16.57</v>
      </c>
      <c r="C62" s="101">
        <f>ROUNDUP(17.3942,2)</f>
        <v>17.400000000000002</v>
      </c>
      <c r="D62" s="101">
        <f>ROUNDUP(18.2654,2)</f>
        <v>18.270000000000003</v>
      </c>
      <c r="E62" s="101">
        <f>ROUNDUP(19.1769,2)</f>
        <v>19.180000000000003</v>
      </c>
      <c r="F62" s="101">
        <f>ROUNDUP(20.1346,2)</f>
        <v>20.14</v>
      </c>
      <c r="G62" s="80"/>
      <c r="H62" s="23"/>
      <c r="J62" s="34"/>
      <c r="K62" s="27"/>
      <c r="L62" s="27"/>
      <c r="M62" s="27"/>
      <c r="N62" s="27"/>
      <c r="O62" s="80"/>
      <c r="P62" s="23"/>
      <c r="R62" s="34"/>
      <c r="S62" s="27"/>
      <c r="T62" s="27"/>
      <c r="U62" s="27"/>
      <c r="V62" s="27"/>
      <c r="W62" s="80"/>
      <c r="X62" s="23"/>
      <c r="Z62" s="34"/>
      <c r="AA62" s="27"/>
      <c r="AB62" s="27"/>
      <c r="AC62" s="27"/>
      <c r="AD62" s="27"/>
      <c r="AE62" s="83"/>
      <c r="AF62" s="23"/>
    </row>
    <row r="63" spans="1:32" x14ac:dyDescent="0.25">
      <c r="A63" s="28" t="s">
        <v>57</v>
      </c>
      <c r="B63" s="39">
        <v>18.770000000000003</v>
      </c>
      <c r="C63" s="101">
        <f>ROUNDUP(19.7077,20)</f>
        <v>19.707699999999999</v>
      </c>
      <c r="D63" s="101">
        <f>ROUNDUP(20.6942,2)</f>
        <v>20.700000000000003</v>
      </c>
      <c r="E63" s="101">
        <f>ROUNDUP(21.7269,2)</f>
        <v>21.73</v>
      </c>
      <c r="F63" s="101">
        <f>ROUNDUP(22.8115,2)</f>
        <v>22.82</v>
      </c>
      <c r="G63" s="80"/>
      <c r="H63" s="23"/>
      <c r="J63" s="34">
        <f t="shared" ref="J63:N70" si="34">B63*80</f>
        <v>1501.6000000000004</v>
      </c>
      <c r="K63" s="27">
        <f t="shared" si="34"/>
        <v>1576.616</v>
      </c>
      <c r="L63" s="27">
        <f t="shared" si="34"/>
        <v>1656.0000000000002</v>
      </c>
      <c r="M63" s="27">
        <f t="shared" si="34"/>
        <v>1738.4</v>
      </c>
      <c r="N63" s="27">
        <f t="shared" si="34"/>
        <v>1825.6</v>
      </c>
      <c r="O63" s="80"/>
      <c r="P63" s="23"/>
      <c r="R63" s="34">
        <f t="shared" ref="R63:R70" si="35">(J63*26)/12</f>
        <v>3253.4666666666672</v>
      </c>
      <c r="S63" s="27">
        <f t="shared" ref="S63:S70" si="36">(K63*26)/12</f>
        <v>3416.0013333333336</v>
      </c>
      <c r="T63" s="27">
        <f t="shared" ref="T63:T70" si="37">(L63*26)/12</f>
        <v>3588.0000000000005</v>
      </c>
      <c r="U63" s="27">
        <f t="shared" ref="U63:U70" si="38">(M63*26)/12</f>
        <v>3766.5333333333333</v>
      </c>
      <c r="V63" s="27">
        <f t="shared" ref="V63:V70" si="39">(N63*26)/12</f>
        <v>3955.4666666666667</v>
      </c>
      <c r="W63" s="80"/>
      <c r="X63" s="23"/>
      <c r="Z63" s="34">
        <f t="shared" ref="Z63:AD70" si="40">J63*26</f>
        <v>39041.600000000006</v>
      </c>
      <c r="AA63" s="27">
        <f t="shared" si="40"/>
        <v>40992.016000000003</v>
      </c>
      <c r="AB63" s="27">
        <f t="shared" si="40"/>
        <v>43056.000000000007</v>
      </c>
      <c r="AC63" s="27">
        <f t="shared" si="40"/>
        <v>45198.400000000001</v>
      </c>
      <c r="AD63" s="37">
        <f t="shared" si="40"/>
        <v>47465.599999999999</v>
      </c>
      <c r="AE63" s="83"/>
      <c r="AF63" s="23"/>
    </row>
    <row r="64" spans="1:32" x14ac:dyDescent="0.25">
      <c r="A64" s="28" t="s">
        <v>58</v>
      </c>
      <c r="B64" s="39">
        <v>18.770000000000003</v>
      </c>
      <c r="C64" s="101">
        <f>ROUNDUP(19.7077,20)</f>
        <v>19.707699999999999</v>
      </c>
      <c r="D64" s="101">
        <f>ROUNDUP(20.6942,2)</f>
        <v>20.700000000000003</v>
      </c>
      <c r="E64" s="101">
        <f>ROUNDUP(21.7269,2)</f>
        <v>21.73</v>
      </c>
      <c r="F64" s="101">
        <f>ROUNDUP(22.8115,2)</f>
        <v>22.82</v>
      </c>
      <c r="G64" s="80"/>
      <c r="H64" s="23"/>
      <c r="J64" s="34">
        <f t="shared" si="34"/>
        <v>1501.6000000000004</v>
      </c>
      <c r="K64" s="27">
        <f t="shared" si="34"/>
        <v>1576.616</v>
      </c>
      <c r="L64" s="27">
        <f t="shared" si="34"/>
        <v>1656.0000000000002</v>
      </c>
      <c r="M64" s="27">
        <f t="shared" si="34"/>
        <v>1738.4</v>
      </c>
      <c r="N64" s="27">
        <f t="shared" si="34"/>
        <v>1825.6</v>
      </c>
      <c r="O64" s="80"/>
      <c r="P64" s="23"/>
      <c r="R64" s="34">
        <f t="shared" si="35"/>
        <v>3253.4666666666672</v>
      </c>
      <c r="S64" s="27">
        <f t="shared" si="36"/>
        <v>3416.0013333333336</v>
      </c>
      <c r="T64" s="27">
        <f t="shared" si="37"/>
        <v>3588.0000000000005</v>
      </c>
      <c r="U64" s="27">
        <f t="shared" si="38"/>
        <v>3766.5333333333333</v>
      </c>
      <c r="V64" s="27">
        <f t="shared" si="39"/>
        <v>3955.4666666666667</v>
      </c>
      <c r="W64" s="80"/>
      <c r="X64" s="23"/>
      <c r="Z64" s="34">
        <f t="shared" si="40"/>
        <v>39041.600000000006</v>
      </c>
      <c r="AA64" s="27">
        <f t="shared" si="40"/>
        <v>40992.016000000003</v>
      </c>
      <c r="AB64" s="27">
        <f t="shared" si="40"/>
        <v>43056.000000000007</v>
      </c>
      <c r="AC64" s="27">
        <f t="shared" si="40"/>
        <v>45198.400000000001</v>
      </c>
      <c r="AD64" s="37">
        <f t="shared" si="40"/>
        <v>47465.599999999999</v>
      </c>
      <c r="AE64" s="83"/>
      <c r="AF64" s="23"/>
    </row>
    <row r="65" spans="1:32" x14ac:dyDescent="0.25">
      <c r="A65" s="28" t="s">
        <v>59</v>
      </c>
      <c r="B65" s="39">
        <v>17.71</v>
      </c>
      <c r="C65" s="101">
        <f>ROUNDUP(18.5885,2)</f>
        <v>18.59</v>
      </c>
      <c r="D65" s="101">
        <f>ROUNDUP(19.5173,2)</f>
        <v>19.520000000000003</v>
      </c>
      <c r="E65" s="101">
        <f>ROUNDUP(20.4923,2)</f>
        <v>20.5</v>
      </c>
      <c r="F65" s="101">
        <f>ROUNDUP(21.5192,2)</f>
        <v>21.520000000000003</v>
      </c>
      <c r="G65" s="80"/>
      <c r="H65" s="23"/>
      <c r="J65" s="34">
        <f t="shared" si="34"/>
        <v>1416.8000000000002</v>
      </c>
      <c r="K65" s="27">
        <f t="shared" si="34"/>
        <v>1487.2</v>
      </c>
      <c r="L65" s="27">
        <f t="shared" si="34"/>
        <v>1561.6000000000004</v>
      </c>
      <c r="M65" s="27">
        <f t="shared" si="34"/>
        <v>1640</v>
      </c>
      <c r="N65" s="27">
        <f t="shared" si="34"/>
        <v>1721.6000000000004</v>
      </c>
      <c r="O65" s="80"/>
      <c r="P65" s="23"/>
      <c r="R65" s="34">
        <f t="shared" si="35"/>
        <v>3069.7333333333336</v>
      </c>
      <c r="S65" s="27">
        <f t="shared" si="36"/>
        <v>3222.2666666666669</v>
      </c>
      <c r="T65" s="27">
        <f t="shared" si="37"/>
        <v>3383.4666666666672</v>
      </c>
      <c r="U65" s="27">
        <f t="shared" si="38"/>
        <v>3553.3333333333335</v>
      </c>
      <c r="V65" s="27">
        <f t="shared" si="39"/>
        <v>3730.1333333333337</v>
      </c>
      <c r="W65" s="80"/>
      <c r="X65" s="23"/>
      <c r="Z65" s="34">
        <f t="shared" si="40"/>
        <v>36836.800000000003</v>
      </c>
      <c r="AA65" s="27">
        <f t="shared" si="40"/>
        <v>38667.200000000004</v>
      </c>
      <c r="AB65" s="27">
        <f t="shared" si="40"/>
        <v>40601.600000000006</v>
      </c>
      <c r="AC65" s="27">
        <f t="shared" si="40"/>
        <v>42640</v>
      </c>
      <c r="AD65" s="37">
        <f t="shared" si="40"/>
        <v>44761.600000000006</v>
      </c>
      <c r="AE65" s="83"/>
      <c r="AF65" s="23"/>
    </row>
    <row r="66" spans="1:32" x14ac:dyDescent="0.25">
      <c r="A66" s="28" t="s">
        <v>60</v>
      </c>
      <c r="B66" s="39">
        <v>21.09</v>
      </c>
      <c r="C66" s="41">
        <v>22.14</v>
      </c>
      <c r="D66" s="41">
        <v>23.25</v>
      </c>
      <c r="E66" s="41">
        <v>24.41</v>
      </c>
      <c r="F66" s="41">
        <v>25.63</v>
      </c>
      <c r="G66" s="80"/>
      <c r="H66" s="23"/>
      <c r="J66" s="34">
        <f t="shared" si="34"/>
        <v>1687.2</v>
      </c>
      <c r="K66" s="27">
        <f t="shared" si="34"/>
        <v>1771.2</v>
      </c>
      <c r="L66" s="27">
        <f t="shared" si="34"/>
        <v>1860</v>
      </c>
      <c r="M66" s="27">
        <f t="shared" si="34"/>
        <v>1952.8</v>
      </c>
      <c r="N66" s="27">
        <f t="shared" si="34"/>
        <v>2050.4</v>
      </c>
      <c r="O66" s="80"/>
      <c r="P66" s="23"/>
      <c r="R66" s="34">
        <f t="shared" si="35"/>
        <v>3655.6000000000004</v>
      </c>
      <c r="S66" s="27">
        <f t="shared" si="36"/>
        <v>3837.6000000000004</v>
      </c>
      <c r="T66" s="27">
        <f t="shared" si="37"/>
        <v>4030</v>
      </c>
      <c r="U66" s="27">
        <f t="shared" si="38"/>
        <v>4231.0666666666666</v>
      </c>
      <c r="V66" s="27">
        <f t="shared" si="39"/>
        <v>4442.5333333333338</v>
      </c>
      <c r="W66" s="80"/>
      <c r="X66" s="23"/>
      <c r="Z66" s="34">
        <f t="shared" si="40"/>
        <v>43867.200000000004</v>
      </c>
      <c r="AA66" s="27">
        <f t="shared" si="40"/>
        <v>46051.200000000004</v>
      </c>
      <c r="AB66" s="27">
        <f t="shared" si="40"/>
        <v>48360</v>
      </c>
      <c r="AC66" s="27">
        <f t="shared" si="40"/>
        <v>50772.799999999996</v>
      </c>
      <c r="AD66" s="37">
        <f t="shared" si="40"/>
        <v>53310.400000000001</v>
      </c>
      <c r="AE66" s="83"/>
      <c r="AF66" s="23"/>
    </row>
    <row r="67" spans="1:32" x14ac:dyDescent="0.25">
      <c r="A67" s="28" t="s">
        <v>61</v>
      </c>
      <c r="B67" s="39">
        <v>35.659615384615385</v>
      </c>
      <c r="C67" s="101">
        <v>37.58</v>
      </c>
      <c r="D67" s="101">
        <v>39.5</v>
      </c>
      <c r="E67" s="101">
        <v>41.42</v>
      </c>
      <c r="F67" s="101">
        <v>43.34</v>
      </c>
      <c r="G67" s="80"/>
      <c r="H67" s="23"/>
      <c r="J67" s="34">
        <f t="shared" si="34"/>
        <v>2852.7692307692309</v>
      </c>
      <c r="K67" s="27">
        <f t="shared" si="34"/>
        <v>3006.3999999999996</v>
      </c>
      <c r="L67" s="27">
        <f t="shared" si="34"/>
        <v>3160</v>
      </c>
      <c r="M67" s="27">
        <f t="shared" si="34"/>
        <v>3313.6000000000004</v>
      </c>
      <c r="N67" s="27">
        <f t="shared" si="34"/>
        <v>3467.2000000000003</v>
      </c>
      <c r="O67" s="80"/>
      <c r="P67" s="23"/>
      <c r="R67" s="34">
        <f t="shared" si="35"/>
        <v>6181</v>
      </c>
      <c r="S67" s="27">
        <f t="shared" si="36"/>
        <v>6513.8666666666659</v>
      </c>
      <c r="T67" s="27">
        <f t="shared" si="37"/>
        <v>6846.666666666667</v>
      </c>
      <c r="U67" s="27">
        <f t="shared" si="38"/>
        <v>7179.4666666666672</v>
      </c>
      <c r="V67" s="27">
        <f t="shared" si="39"/>
        <v>7512.2666666666673</v>
      </c>
      <c r="W67" s="80"/>
      <c r="X67" s="23"/>
      <c r="Z67" s="34">
        <f t="shared" si="40"/>
        <v>74172</v>
      </c>
      <c r="AA67" s="27">
        <f t="shared" si="40"/>
        <v>78166.399999999994</v>
      </c>
      <c r="AB67" s="27">
        <f t="shared" si="40"/>
        <v>82160</v>
      </c>
      <c r="AC67" s="27">
        <f t="shared" si="40"/>
        <v>86153.600000000006</v>
      </c>
      <c r="AD67" s="37">
        <f t="shared" si="40"/>
        <v>90147.200000000012</v>
      </c>
      <c r="AE67" s="83"/>
      <c r="AF67" s="23"/>
    </row>
    <row r="68" spans="1:32" x14ac:dyDescent="0.25">
      <c r="A68" s="28" t="s">
        <v>62</v>
      </c>
      <c r="B68" s="39">
        <v>29.728846153846156</v>
      </c>
      <c r="C68" s="101">
        <v>31.27</v>
      </c>
      <c r="D68" s="101">
        <v>32.82</v>
      </c>
      <c r="E68" s="101">
        <v>34.36</v>
      </c>
      <c r="F68" s="101">
        <v>35.9</v>
      </c>
      <c r="G68" s="80"/>
      <c r="H68" s="23"/>
      <c r="J68" s="34">
        <f t="shared" si="34"/>
        <v>2378.3076923076924</v>
      </c>
      <c r="K68" s="27">
        <f t="shared" si="34"/>
        <v>2501.6</v>
      </c>
      <c r="L68" s="27">
        <f t="shared" si="34"/>
        <v>2625.6</v>
      </c>
      <c r="M68" s="27">
        <f t="shared" si="34"/>
        <v>2748.8</v>
      </c>
      <c r="N68" s="27">
        <f t="shared" si="34"/>
        <v>2872</v>
      </c>
      <c r="O68" s="80"/>
      <c r="P68" s="23"/>
      <c r="R68" s="34">
        <f t="shared" si="35"/>
        <v>5153</v>
      </c>
      <c r="S68" s="27">
        <f t="shared" si="36"/>
        <v>5420.1333333333332</v>
      </c>
      <c r="T68" s="27">
        <f t="shared" si="37"/>
        <v>5688.7999999999993</v>
      </c>
      <c r="U68" s="27">
        <f t="shared" si="38"/>
        <v>5955.7333333333336</v>
      </c>
      <c r="V68" s="27">
        <f t="shared" si="39"/>
        <v>6222.666666666667</v>
      </c>
      <c r="W68" s="80"/>
      <c r="X68" s="23"/>
      <c r="Z68" s="34">
        <f t="shared" si="40"/>
        <v>61836</v>
      </c>
      <c r="AA68" s="27">
        <f t="shared" si="40"/>
        <v>65041.599999999999</v>
      </c>
      <c r="AB68" s="27">
        <f t="shared" si="40"/>
        <v>68265.599999999991</v>
      </c>
      <c r="AC68" s="27">
        <f t="shared" si="40"/>
        <v>71468.800000000003</v>
      </c>
      <c r="AD68" s="37">
        <f t="shared" si="40"/>
        <v>74672</v>
      </c>
      <c r="AE68" s="83"/>
      <c r="AF68" s="23"/>
    </row>
    <row r="69" spans="1:32" x14ac:dyDescent="0.25">
      <c r="A69" s="28" t="s">
        <v>63</v>
      </c>
      <c r="B69" s="39">
        <v>19.53</v>
      </c>
      <c r="C69" s="41">
        <v>20.51</v>
      </c>
      <c r="D69" s="41">
        <v>21.53</v>
      </c>
      <c r="E69" s="41">
        <v>22.61</v>
      </c>
      <c r="F69" s="102">
        <v>23.74</v>
      </c>
      <c r="G69" s="80"/>
      <c r="H69" s="23"/>
      <c r="J69" s="34">
        <f t="shared" si="34"/>
        <v>1562.4</v>
      </c>
      <c r="K69" s="27">
        <f t="shared" si="34"/>
        <v>1640.8000000000002</v>
      </c>
      <c r="L69" s="27">
        <f t="shared" si="34"/>
        <v>1722.4</v>
      </c>
      <c r="M69" s="27">
        <f t="shared" si="34"/>
        <v>1808.8</v>
      </c>
      <c r="N69" s="27">
        <f t="shared" si="34"/>
        <v>1899.1999999999998</v>
      </c>
      <c r="O69" s="80"/>
      <c r="P69" s="23"/>
      <c r="R69" s="34">
        <f t="shared" si="35"/>
        <v>3385.2000000000003</v>
      </c>
      <c r="S69" s="27">
        <f t="shared" si="36"/>
        <v>3555.0666666666671</v>
      </c>
      <c r="T69" s="27">
        <f t="shared" si="37"/>
        <v>3731.8666666666668</v>
      </c>
      <c r="U69" s="27">
        <f t="shared" si="38"/>
        <v>3919.0666666666662</v>
      </c>
      <c r="V69" s="27">
        <f t="shared" si="39"/>
        <v>4114.9333333333334</v>
      </c>
      <c r="W69" s="80"/>
      <c r="X69" s="23"/>
      <c r="Z69" s="34">
        <f t="shared" si="40"/>
        <v>40622.400000000001</v>
      </c>
      <c r="AA69" s="27">
        <f t="shared" si="40"/>
        <v>42660.800000000003</v>
      </c>
      <c r="AB69" s="27">
        <f t="shared" si="40"/>
        <v>44782.400000000001</v>
      </c>
      <c r="AC69" s="27">
        <f t="shared" si="40"/>
        <v>47028.799999999996</v>
      </c>
      <c r="AD69" s="37">
        <f t="shared" si="40"/>
        <v>49379.199999999997</v>
      </c>
      <c r="AE69" s="83"/>
      <c r="AF69" s="23"/>
    </row>
    <row r="70" spans="1:32" x14ac:dyDescent="0.25">
      <c r="A70" s="28" t="s">
        <v>64</v>
      </c>
      <c r="B70" s="39">
        <v>17.309999999999999</v>
      </c>
      <c r="C70" s="103">
        <v>18.18</v>
      </c>
      <c r="D70" s="103">
        <v>19.079999999999998</v>
      </c>
      <c r="E70" s="103">
        <v>20.04</v>
      </c>
      <c r="F70" s="103">
        <v>21.04</v>
      </c>
      <c r="G70" s="80"/>
      <c r="H70" s="23"/>
      <c r="J70" s="34">
        <f t="shared" si="34"/>
        <v>1384.8</v>
      </c>
      <c r="K70" s="27">
        <f t="shared" si="34"/>
        <v>1454.4</v>
      </c>
      <c r="L70" s="27">
        <f t="shared" si="34"/>
        <v>1526.3999999999999</v>
      </c>
      <c r="M70" s="27">
        <f t="shared" si="34"/>
        <v>1603.1999999999998</v>
      </c>
      <c r="N70" s="27">
        <f t="shared" si="34"/>
        <v>1683.1999999999998</v>
      </c>
      <c r="O70" s="80"/>
      <c r="P70" s="23"/>
      <c r="R70" s="34">
        <f t="shared" si="35"/>
        <v>3000.3999999999996</v>
      </c>
      <c r="S70" s="27">
        <f t="shared" si="36"/>
        <v>3151.2000000000003</v>
      </c>
      <c r="T70" s="27">
        <f t="shared" si="37"/>
        <v>3307.1999999999994</v>
      </c>
      <c r="U70" s="27">
        <f t="shared" si="38"/>
        <v>3473.6</v>
      </c>
      <c r="V70" s="27">
        <f t="shared" si="39"/>
        <v>3646.9333333333329</v>
      </c>
      <c r="W70" s="80"/>
      <c r="X70" s="23"/>
      <c r="Z70" s="34">
        <f t="shared" si="40"/>
        <v>36004.799999999996</v>
      </c>
      <c r="AA70" s="27">
        <f t="shared" si="40"/>
        <v>37814.400000000001</v>
      </c>
      <c r="AB70" s="27">
        <f t="shared" si="40"/>
        <v>39686.399999999994</v>
      </c>
      <c r="AC70" s="27">
        <f t="shared" si="40"/>
        <v>41683.199999999997</v>
      </c>
      <c r="AD70" s="37">
        <f t="shared" si="40"/>
        <v>43763.199999999997</v>
      </c>
      <c r="AE70" s="83"/>
      <c r="AF70" s="23"/>
    </row>
    <row r="71" spans="1:32" ht="14.1" customHeight="1" x14ac:dyDescent="0.25">
      <c r="A71" s="43"/>
      <c r="B71" s="44"/>
      <c r="C71" s="45"/>
      <c r="D71" s="45"/>
      <c r="E71" s="46"/>
      <c r="F71" s="45"/>
      <c r="G71" s="80"/>
      <c r="H71" s="23"/>
      <c r="J71" s="47"/>
      <c r="K71" s="46"/>
      <c r="L71" s="48"/>
      <c r="M71" s="49"/>
      <c r="N71" s="48"/>
      <c r="O71" s="80"/>
      <c r="P71" s="23"/>
      <c r="Q71" s="27"/>
      <c r="R71" s="47"/>
      <c r="S71" s="49"/>
      <c r="T71" s="48"/>
      <c r="U71" s="49"/>
      <c r="V71" s="48"/>
      <c r="W71" s="80"/>
      <c r="X71" s="23"/>
      <c r="Z71" s="47"/>
      <c r="AA71" s="49"/>
      <c r="AB71" s="48"/>
      <c r="AC71" s="49"/>
      <c r="AD71" s="48"/>
      <c r="AE71" s="83"/>
      <c r="AF71" s="50"/>
    </row>
    <row r="72" spans="1:32" s="21" customFormat="1" ht="14.1" customHeight="1" x14ac:dyDescent="0.25">
      <c r="A72" s="19" t="s">
        <v>228</v>
      </c>
      <c r="B72" s="20"/>
      <c r="E72" s="22"/>
      <c r="G72" s="80"/>
      <c r="H72" s="23"/>
      <c r="I72" s="2"/>
      <c r="J72" s="24"/>
      <c r="K72" s="22"/>
      <c r="L72" s="25"/>
      <c r="M72" s="26"/>
      <c r="N72" s="25"/>
      <c r="O72" s="80"/>
      <c r="P72" s="23"/>
      <c r="Q72" s="27"/>
      <c r="R72" s="24"/>
      <c r="S72" s="26"/>
      <c r="T72" s="25"/>
      <c r="U72" s="26"/>
      <c r="V72" s="25"/>
      <c r="W72" s="80"/>
      <c r="X72" s="23"/>
      <c r="Z72" s="24"/>
      <c r="AA72" s="26"/>
      <c r="AB72" s="25"/>
      <c r="AC72" s="26"/>
      <c r="AD72" s="25"/>
      <c r="AE72" s="83"/>
      <c r="AF72" s="50"/>
    </row>
    <row r="73" spans="1:32" x14ac:dyDescent="0.25">
      <c r="A73" s="28" t="s">
        <v>32</v>
      </c>
      <c r="B73" s="39">
        <v>14.95</v>
      </c>
      <c r="C73" s="40">
        <v>15.7</v>
      </c>
      <c r="D73" s="41">
        <v>16.48</v>
      </c>
      <c r="E73" s="40">
        <v>17.3</v>
      </c>
      <c r="F73" s="41">
        <v>18.170000000000002</v>
      </c>
      <c r="G73" s="80"/>
      <c r="H73" s="23"/>
      <c r="J73" s="34">
        <f t="shared" ref="J73:J98" si="41">B73*80</f>
        <v>1196</v>
      </c>
      <c r="K73" s="27">
        <f t="shared" ref="K73:K98" si="42">C73*80</f>
        <v>1256</v>
      </c>
      <c r="L73" s="27">
        <f t="shared" ref="L73:L98" si="43">D73*80</f>
        <v>1318.4</v>
      </c>
      <c r="M73" s="27">
        <f t="shared" ref="M73:M98" si="44">E73*80</f>
        <v>1384</v>
      </c>
      <c r="N73" s="27">
        <f t="shared" ref="N73:N98" si="45">F73*80</f>
        <v>1453.6000000000001</v>
      </c>
      <c r="O73" s="80"/>
      <c r="P73" s="23"/>
      <c r="R73" s="34">
        <f t="shared" ref="R73:S73" si="46">(J73*26)/12</f>
        <v>2591.3333333333335</v>
      </c>
      <c r="S73" s="27">
        <f t="shared" si="46"/>
        <v>2721.3333333333335</v>
      </c>
      <c r="T73" s="27">
        <f t="shared" ref="T73:U73" si="47">(L73*26)/12</f>
        <v>2856.5333333333333</v>
      </c>
      <c r="U73" s="27">
        <f t="shared" si="47"/>
        <v>2998.6666666666665</v>
      </c>
      <c r="V73" s="27">
        <f t="shared" ref="V73" si="48">(N73*26)/12</f>
        <v>3149.4666666666672</v>
      </c>
      <c r="W73" s="80"/>
      <c r="X73" s="23"/>
      <c r="Z73" s="34">
        <f t="shared" ref="Z73:AF88" si="49">J73*26</f>
        <v>31096</v>
      </c>
      <c r="AA73" s="27">
        <f t="shared" si="49"/>
        <v>32656</v>
      </c>
      <c r="AB73" s="27">
        <f t="shared" si="49"/>
        <v>34278.400000000001</v>
      </c>
      <c r="AC73" s="27">
        <f t="shared" si="49"/>
        <v>35984</v>
      </c>
      <c r="AD73" s="37">
        <f t="shared" si="49"/>
        <v>37793.600000000006</v>
      </c>
      <c r="AE73" s="83"/>
      <c r="AF73" s="50"/>
    </row>
    <row r="74" spans="1:32" x14ac:dyDescent="0.25">
      <c r="A74" s="28" t="s">
        <v>33</v>
      </c>
      <c r="B74" s="39">
        <v>16.87</v>
      </c>
      <c r="C74" s="40">
        <v>17.72</v>
      </c>
      <c r="D74" s="41">
        <v>18.600000000000001</v>
      </c>
      <c r="E74" s="40">
        <v>19.53</v>
      </c>
      <c r="F74" s="41">
        <v>20.5</v>
      </c>
      <c r="G74" s="80"/>
      <c r="H74" s="23"/>
      <c r="J74" s="34">
        <f t="shared" si="41"/>
        <v>1349.6000000000001</v>
      </c>
      <c r="K74" s="27">
        <f t="shared" si="42"/>
        <v>1417.6</v>
      </c>
      <c r="L74" s="27">
        <f t="shared" si="43"/>
        <v>1488</v>
      </c>
      <c r="M74" s="27">
        <f t="shared" si="44"/>
        <v>1562.4</v>
      </c>
      <c r="N74" s="27">
        <f t="shared" si="45"/>
        <v>1640</v>
      </c>
      <c r="O74" s="80"/>
      <c r="P74" s="23"/>
      <c r="R74" s="34">
        <f t="shared" ref="R74:R106" si="50">(J74*26)/12</f>
        <v>2924.1333333333337</v>
      </c>
      <c r="S74" s="27">
        <f t="shared" ref="S74:S106" si="51">(K74*26)/12</f>
        <v>3071.4666666666667</v>
      </c>
      <c r="T74" s="27">
        <f t="shared" ref="T74:T106" si="52">(L74*26)/12</f>
        <v>3224</v>
      </c>
      <c r="U74" s="27">
        <f t="shared" ref="U74:U106" si="53">(M74*26)/12</f>
        <v>3385.2000000000003</v>
      </c>
      <c r="V74" s="27">
        <f t="shared" ref="V74:V106" si="54">(N74*26)/12</f>
        <v>3553.3333333333335</v>
      </c>
      <c r="W74" s="80"/>
      <c r="X74" s="23"/>
      <c r="Z74" s="34">
        <f t="shared" si="49"/>
        <v>35089.600000000006</v>
      </c>
      <c r="AA74" s="27">
        <f t="shared" si="49"/>
        <v>36857.599999999999</v>
      </c>
      <c r="AB74" s="27">
        <f t="shared" si="49"/>
        <v>38688</v>
      </c>
      <c r="AC74" s="27">
        <f t="shared" si="49"/>
        <v>40622.400000000001</v>
      </c>
      <c r="AD74" s="37">
        <f t="shared" si="49"/>
        <v>42640</v>
      </c>
      <c r="AE74" s="83"/>
      <c r="AF74" s="50"/>
    </row>
    <row r="75" spans="1:32" x14ac:dyDescent="0.25">
      <c r="A75" s="28" t="s">
        <v>34</v>
      </c>
      <c r="B75" s="39">
        <v>18.559999999999999</v>
      </c>
      <c r="C75" s="40">
        <v>19.489999999999998</v>
      </c>
      <c r="D75" s="41">
        <v>20.47</v>
      </c>
      <c r="E75" s="40">
        <v>21.49</v>
      </c>
      <c r="F75" s="41">
        <v>22.56</v>
      </c>
      <c r="G75" s="80"/>
      <c r="H75" s="23"/>
      <c r="J75" s="34">
        <f t="shared" si="41"/>
        <v>1484.8</v>
      </c>
      <c r="K75" s="27">
        <f t="shared" si="42"/>
        <v>1559.1999999999998</v>
      </c>
      <c r="L75" s="27">
        <f t="shared" si="43"/>
        <v>1637.6</v>
      </c>
      <c r="M75" s="27">
        <f t="shared" si="44"/>
        <v>1719.1999999999998</v>
      </c>
      <c r="N75" s="27">
        <f t="shared" si="45"/>
        <v>1804.8</v>
      </c>
      <c r="O75" s="80"/>
      <c r="P75" s="23"/>
      <c r="R75" s="34">
        <f t="shared" si="50"/>
        <v>3217.0666666666662</v>
      </c>
      <c r="S75" s="27">
        <f t="shared" si="51"/>
        <v>3378.2666666666664</v>
      </c>
      <c r="T75" s="27">
        <f t="shared" si="52"/>
        <v>3548.1333333333332</v>
      </c>
      <c r="U75" s="27">
        <f t="shared" si="53"/>
        <v>3724.9333333333329</v>
      </c>
      <c r="V75" s="27">
        <f t="shared" si="54"/>
        <v>3910.3999999999996</v>
      </c>
      <c r="W75" s="80"/>
      <c r="X75" s="23"/>
      <c r="Z75" s="34">
        <f t="shared" si="49"/>
        <v>38604.799999999996</v>
      </c>
      <c r="AA75" s="27">
        <f t="shared" si="49"/>
        <v>40539.199999999997</v>
      </c>
      <c r="AB75" s="27">
        <f t="shared" si="49"/>
        <v>42577.599999999999</v>
      </c>
      <c r="AC75" s="27">
        <f t="shared" si="49"/>
        <v>44699.199999999997</v>
      </c>
      <c r="AD75" s="37">
        <f t="shared" si="49"/>
        <v>46924.799999999996</v>
      </c>
      <c r="AE75" s="83"/>
      <c r="AF75" s="50"/>
    </row>
    <row r="76" spans="1:32" x14ac:dyDescent="0.25">
      <c r="A76" s="28" t="s">
        <v>35</v>
      </c>
      <c r="B76" s="39">
        <v>17.89</v>
      </c>
      <c r="C76" s="40">
        <v>18.79</v>
      </c>
      <c r="D76" s="41">
        <v>19.72</v>
      </c>
      <c r="E76" s="40">
        <v>20.71</v>
      </c>
      <c r="F76" s="41">
        <v>21.74</v>
      </c>
      <c r="G76" s="80"/>
      <c r="H76" s="53">
        <v>25.72</v>
      </c>
      <c r="J76" s="34">
        <f t="shared" si="41"/>
        <v>1431.2</v>
      </c>
      <c r="K76" s="27">
        <f t="shared" si="42"/>
        <v>1503.1999999999998</v>
      </c>
      <c r="L76" s="27">
        <f t="shared" si="43"/>
        <v>1577.6</v>
      </c>
      <c r="M76" s="27">
        <f t="shared" si="44"/>
        <v>1656.8000000000002</v>
      </c>
      <c r="N76" s="27">
        <f t="shared" si="45"/>
        <v>1739.1999999999998</v>
      </c>
      <c r="O76" s="80"/>
      <c r="P76" s="54">
        <f>H76*80</f>
        <v>2057.6</v>
      </c>
      <c r="R76" s="34">
        <f t="shared" si="50"/>
        <v>3100.9333333333338</v>
      </c>
      <c r="S76" s="27">
        <f t="shared" si="51"/>
        <v>3256.9333333333329</v>
      </c>
      <c r="T76" s="27">
        <f t="shared" si="52"/>
        <v>3418.1333333333332</v>
      </c>
      <c r="U76" s="27">
        <f t="shared" si="53"/>
        <v>3589.7333333333336</v>
      </c>
      <c r="V76" s="27">
        <f t="shared" si="54"/>
        <v>3768.2666666666664</v>
      </c>
      <c r="W76" s="80"/>
      <c r="X76" s="55">
        <f t="shared" ref="X76" si="55">(P76*26)/12</f>
        <v>4458.1333333333332</v>
      </c>
      <c r="Z76" s="34">
        <f t="shared" si="49"/>
        <v>37211.200000000004</v>
      </c>
      <c r="AA76" s="27">
        <f t="shared" si="49"/>
        <v>39083.199999999997</v>
      </c>
      <c r="AB76" s="27">
        <f t="shared" si="49"/>
        <v>41017.599999999999</v>
      </c>
      <c r="AC76" s="27">
        <f t="shared" si="49"/>
        <v>43076.800000000003</v>
      </c>
      <c r="AD76" s="37">
        <f t="shared" si="49"/>
        <v>45219.199999999997</v>
      </c>
      <c r="AE76" s="83"/>
      <c r="AF76" s="54">
        <f t="shared" si="49"/>
        <v>53497.599999999999</v>
      </c>
    </row>
    <row r="77" spans="1:32" x14ac:dyDescent="0.25">
      <c r="A77" s="28" t="s">
        <v>36</v>
      </c>
      <c r="B77" s="39">
        <v>21.72</v>
      </c>
      <c r="C77" s="40">
        <v>22.8</v>
      </c>
      <c r="D77" s="41">
        <v>23.95</v>
      </c>
      <c r="E77" s="40">
        <v>25.14</v>
      </c>
      <c r="F77" s="41">
        <v>26.4</v>
      </c>
      <c r="G77" s="80"/>
      <c r="H77" s="23"/>
      <c r="J77" s="34">
        <f t="shared" si="41"/>
        <v>1737.6</v>
      </c>
      <c r="K77" s="27">
        <f t="shared" si="42"/>
        <v>1824</v>
      </c>
      <c r="L77" s="27">
        <f t="shared" si="43"/>
        <v>1916</v>
      </c>
      <c r="M77" s="27">
        <f t="shared" si="44"/>
        <v>2011.2</v>
      </c>
      <c r="N77" s="27">
        <f t="shared" si="45"/>
        <v>2112</v>
      </c>
      <c r="O77" s="80"/>
      <c r="P77" s="23"/>
      <c r="R77" s="34">
        <f t="shared" si="50"/>
        <v>3764.7999999999997</v>
      </c>
      <c r="S77" s="27">
        <f t="shared" si="51"/>
        <v>3952</v>
      </c>
      <c r="T77" s="27">
        <f t="shared" si="52"/>
        <v>4151.333333333333</v>
      </c>
      <c r="U77" s="27">
        <f t="shared" si="53"/>
        <v>4357.6000000000004</v>
      </c>
      <c r="V77" s="27">
        <f t="shared" si="54"/>
        <v>4576</v>
      </c>
      <c r="W77" s="80"/>
      <c r="X77" s="23"/>
      <c r="Z77" s="34">
        <f t="shared" si="49"/>
        <v>45177.599999999999</v>
      </c>
      <c r="AA77" s="27">
        <f t="shared" si="49"/>
        <v>47424</v>
      </c>
      <c r="AB77" s="27">
        <f t="shared" si="49"/>
        <v>49816</v>
      </c>
      <c r="AC77" s="27">
        <f t="shared" si="49"/>
        <v>52291.200000000004</v>
      </c>
      <c r="AD77" s="37">
        <f t="shared" si="49"/>
        <v>54912</v>
      </c>
      <c r="AE77" s="83"/>
      <c r="AF77" s="50"/>
    </row>
    <row r="78" spans="1:32" x14ac:dyDescent="0.25">
      <c r="A78" s="28" t="s">
        <v>37</v>
      </c>
      <c r="B78" s="39">
        <v>18.27</v>
      </c>
      <c r="C78" s="40">
        <v>19.190000000000001</v>
      </c>
      <c r="D78" s="41">
        <v>20.149999999999999</v>
      </c>
      <c r="E78" s="40">
        <v>21.15</v>
      </c>
      <c r="F78" s="41">
        <v>22.21</v>
      </c>
      <c r="G78" s="80"/>
      <c r="H78" s="23"/>
      <c r="J78" s="34">
        <f t="shared" si="41"/>
        <v>1461.6</v>
      </c>
      <c r="K78" s="27">
        <f t="shared" si="42"/>
        <v>1535.2</v>
      </c>
      <c r="L78" s="27">
        <f t="shared" si="43"/>
        <v>1612</v>
      </c>
      <c r="M78" s="27">
        <f t="shared" si="44"/>
        <v>1692</v>
      </c>
      <c r="N78" s="27">
        <f t="shared" si="45"/>
        <v>1776.8000000000002</v>
      </c>
      <c r="O78" s="80"/>
      <c r="P78" s="23"/>
      <c r="R78" s="34">
        <f t="shared" si="50"/>
        <v>3166.7999999999997</v>
      </c>
      <c r="S78" s="27">
        <f t="shared" si="51"/>
        <v>3326.2666666666669</v>
      </c>
      <c r="T78" s="27">
        <f t="shared" si="52"/>
        <v>3492.6666666666665</v>
      </c>
      <c r="U78" s="27">
        <f t="shared" si="53"/>
        <v>3666</v>
      </c>
      <c r="V78" s="27">
        <f t="shared" si="54"/>
        <v>3849.7333333333336</v>
      </c>
      <c r="W78" s="80"/>
      <c r="X78" s="23"/>
      <c r="Z78" s="34">
        <f t="shared" si="49"/>
        <v>38001.599999999999</v>
      </c>
      <c r="AA78" s="27">
        <f t="shared" si="49"/>
        <v>39915.200000000004</v>
      </c>
      <c r="AB78" s="27">
        <f t="shared" si="49"/>
        <v>41912</v>
      </c>
      <c r="AC78" s="27">
        <f t="shared" si="49"/>
        <v>43992</v>
      </c>
      <c r="AD78" s="37">
        <f t="shared" si="49"/>
        <v>46196.800000000003</v>
      </c>
      <c r="AE78" s="83"/>
      <c r="AF78" s="50"/>
    </row>
    <row r="79" spans="1:32" x14ac:dyDescent="0.25">
      <c r="A79" s="28" t="s">
        <v>38</v>
      </c>
      <c r="B79" s="39">
        <v>21.72</v>
      </c>
      <c r="C79" s="40">
        <v>22.8</v>
      </c>
      <c r="D79" s="41">
        <v>23.95</v>
      </c>
      <c r="E79" s="40">
        <v>25.14</v>
      </c>
      <c r="F79" s="41">
        <v>26.4</v>
      </c>
      <c r="G79" s="80"/>
      <c r="H79" s="23"/>
      <c r="J79" s="34">
        <f t="shared" si="41"/>
        <v>1737.6</v>
      </c>
      <c r="K79" s="27">
        <f t="shared" si="42"/>
        <v>1824</v>
      </c>
      <c r="L79" s="27">
        <f t="shared" si="43"/>
        <v>1916</v>
      </c>
      <c r="M79" s="27">
        <f t="shared" si="44"/>
        <v>2011.2</v>
      </c>
      <c r="N79" s="27">
        <f t="shared" si="45"/>
        <v>2112</v>
      </c>
      <c r="O79" s="80"/>
      <c r="P79" s="23"/>
      <c r="R79" s="34">
        <f t="shared" si="50"/>
        <v>3764.7999999999997</v>
      </c>
      <c r="S79" s="27">
        <f t="shared" si="51"/>
        <v>3952</v>
      </c>
      <c r="T79" s="27">
        <f t="shared" si="52"/>
        <v>4151.333333333333</v>
      </c>
      <c r="U79" s="27">
        <f t="shared" si="53"/>
        <v>4357.6000000000004</v>
      </c>
      <c r="V79" s="27">
        <f t="shared" si="54"/>
        <v>4576</v>
      </c>
      <c r="W79" s="80"/>
      <c r="X79" s="23"/>
      <c r="Z79" s="34">
        <f t="shared" si="49"/>
        <v>45177.599999999999</v>
      </c>
      <c r="AA79" s="27">
        <f t="shared" si="49"/>
        <v>47424</v>
      </c>
      <c r="AB79" s="27">
        <f t="shared" si="49"/>
        <v>49816</v>
      </c>
      <c r="AC79" s="27">
        <f t="shared" si="49"/>
        <v>52291.200000000004</v>
      </c>
      <c r="AD79" s="37">
        <f t="shared" si="49"/>
        <v>54912</v>
      </c>
      <c r="AE79" s="83"/>
      <c r="AF79" s="50"/>
    </row>
    <row r="80" spans="1:32" x14ac:dyDescent="0.25">
      <c r="A80" s="28" t="s">
        <v>39</v>
      </c>
      <c r="B80" s="39">
        <v>21.96</v>
      </c>
      <c r="C80" s="40">
        <v>23.05</v>
      </c>
      <c r="D80" s="41">
        <v>24.21</v>
      </c>
      <c r="E80" s="40">
        <v>25.42</v>
      </c>
      <c r="F80" s="41">
        <v>26.69</v>
      </c>
      <c r="G80" s="80"/>
      <c r="H80" s="23"/>
      <c r="J80" s="34">
        <f t="shared" si="41"/>
        <v>1756.8000000000002</v>
      </c>
      <c r="K80" s="27">
        <f t="shared" si="42"/>
        <v>1844</v>
      </c>
      <c r="L80" s="27">
        <f t="shared" si="43"/>
        <v>1936.8000000000002</v>
      </c>
      <c r="M80" s="27">
        <f t="shared" si="44"/>
        <v>2033.6000000000001</v>
      </c>
      <c r="N80" s="27">
        <f t="shared" si="45"/>
        <v>2135.2000000000003</v>
      </c>
      <c r="O80" s="80"/>
      <c r="P80" s="23"/>
      <c r="R80" s="34">
        <f t="shared" si="50"/>
        <v>3806.4</v>
      </c>
      <c r="S80" s="27">
        <f t="shared" si="51"/>
        <v>3995.3333333333335</v>
      </c>
      <c r="T80" s="27">
        <f t="shared" si="52"/>
        <v>4196.4000000000005</v>
      </c>
      <c r="U80" s="27">
        <f t="shared" si="53"/>
        <v>4406.1333333333341</v>
      </c>
      <c r="V80" s="27">
        <f t="shared" si="54"/>
        <v>4626.2666666666673</v>
      </c>
      <c r="W80" s="80"/>
      <c r="X80" s="23"/>
      <c r="Z80" s="34">
        <f t="shared" si="49"/>
        <v>45676.800000000003</v>
      </c>
      <c r="AA80" s="27">
        <f t="shared" si="49"/>
        <v>47944</v>
      </c>
      <c r="AB80" s="27">
        <f t="shared" si="49"/>
        <v>50356.800000000003</v>
      </c>
      <c r="AC80" s="27">
        <f t="shared" si="49"/>
        <v>52873.600000000006</v>
      </c>
      <c r="AD80" s="37">
        <f t="shared" si="49"/>
        <v>55515.200000000004</v>
      </c>
      <c r="AE80" s="83"/>
      <c r="AF80" s="50"/>
    </row>
    <row r="81" spans="1:32" x14ac:dyDescent="0.25">
      <c r="A81" s="28" t="s">
        <v>40</v>
      </c>
      <c r="B81" s="39">
        <v>24.14</v>
      </c>
      <c r="C81" s="40">
        <v>25.35</v>
      </c>
      <c r="D81" s="41">
        <v>26.62</v>
      </c>
      <c r="E81" s="40">
        <v>27.94</v>
      </c>
      <c r="F81" s="41">
        <v>29.34</v>
      </c>
      <c r="G81" s="80"/>
      <c r="H81" s="23"/>
      <c r="J81" s="34">
        <f t="shared" si="41"/>
        <v>1931.2</v>
      </c>
      <c r="K81" s="27">
        <f t="shared" si="42"/>
        <v>2028</v>
      </c>
      <c r="L81" s="27">
        <f t="shared" si="43"/>
        <v>2129.6</v>
      </c>
      <c r="M81" s="27">
        <f t="shared" si="44"/>
        <v>2235.2000000000003</v>
      </c>
      <c r="N81" s="27">
        <f t="shared" si="45"/>
        <v>2347.1999999999998</v>
      </c>
      <c r="O81" s="80"/>
      <c r="P81" s="23"/>
      <c r="R81" s="34">
        <f t="shared" si="50"/>
        <v>4184.2666666666673</v>
      </c>
      <c r="S81" s="27">
        <f t="shared" si="51"/>
        <v>4394</v>
      </c>
      <c r="T81" s="27">
        <f t="shared" si="52"/>
        <v>4614.1333333333332</v>
      </c>
      <c r="U81" s="27">
        <f t="shared" si="53"/>
        <v>4842.9333333333334</v>
      </c>
      <c r="V81" s="27">
        <f t="shared" si="54"/>
        <v>5085.5999999999995</v>
      </c>
      <c r="W81" s="80"/>
      <c r="X81" s="23"/>
      <c r="Z81" s="34">
        <f t="shared" si="49"/>
        <v>50211.200000000004</v>
      </c>
      <c r="AA81" s="27">
        <f t="shared" si="49"/>
        <v>52728</v>
      </c>
      <c r="AB81" s="27">
        <f t="shared" si="49"/>
        <v>55369.599999999999</v>
      </c>
      <c r="AC81" s="27">
        <f t="shared" si="49"/>
        <v>58115.200000000004</v>
      </c>
      <c r="AD81" s="37">
        <f t="shared" si="49"/>
        <v>61027.199999999997</v>
      </c>
      <c r="AE81" s="83"/>
      <c r="AF81" s="50"/>
    </row>
    <row r="82" spans="1:32" x14ac:dyDescent="0.25">
      <c r="A82" s="28" t="s">
        <v>41</v>
      </c>
      <c r="B82" s="39">
        <v>23.7</v>
      </c>
      <c r="C82" s="40">
        <v>24.87</v>
      </c>
      <c r="D82" s="41">
        <v>26.12</v>
      </c>
      <c r="E82" s="40">
        <v>27.43</v>
      </c>
      <c r="F82" s="41">
        <v>28.8</v>
      </c>
      <c r="G82" s="80"/>
      <c r="H82" s="23"/>
      <c r="J82" s="34">
        <f t="shared" si="41"/>
        <v>1896</v>
      </c>
      <c r="K82" s="27">
        <f t="shared" si="42"/>
        <v>1989.6000000000001</v>
      </c>
      <c r="L82" s="27">
        <f t="shared" si="43"/>
        <v>2089.6</v>
      </c>
      <c r="M82" s="27">
        <f t="shared" si="44"/>
        <v>2194.4</v>
      </c>
      <c r="N82" s="27">
        <f t="shared" si="45"/>
        <v>2304</v>
      </c>
      <c r="O82" s="80"/>
      <c r="P82" s="23"/>
      <c r="R82" s="34">
        <f t="shared" si="50"/>
        <v>4108</v>
      </c>
      <c r="S82" s="27">
        <f t="shared" si="51"/>
        <v>4310.8</v>
      </c>
      <c r="T82" s="27">
        <f t="shared" si="52"/>
        <v>4527.4666666666662</v>
      </c>
      <c r="U82" s="27">
        <f t="shared" si="53"/>
        <v>4754.5333333333338</v>
      </c>
      <c r="V82" s="27">
        <f t="shared" si="54"/>
        <v>4992</v>
      </c>
      <c r="W82" s="80"/>
      <c r="X82" s="23"/>
      <c r="Z82" s="34">
        <f t="shared" si="49"/>
        <v>49296</v>
      </c>
      <c r="AA82" s="27">
        <f t="shared" si="49"/>
        <v>51729.600000000006</v>
      </c>
      <c r="AB82" s="27">
        <f t="shared" si="49"/>
        <v>54329.599999999999</v>
      </c>
      <c r="AC82" s="27">
        <f t="shared" si="49"/>
        <v>57054.400000000001</v>
      </c>
      <c r="AD82" s="37">
        <f t="shared" si="49"/>
        <v>59904</v>
      </c>
      <c r="AE82" s="83"/>
      <c r="AF82" s="50"/>
    </row>
    <row r="83" spans="1:32" x14ac:dyDescent="0.25">
      <c r="A83" s="28" t="s">
        <v>42</v>
      </c>
      <c r="B83" s="39">
        <v>23.87</v>
      </c>
      <c r="C83" s="40">
        <v>25.06</v>
      </c>
      <c r="D83" s="41">
        <v>26.32</v>
      </c>
      <c r="E83" s="40">
        <v>27.63</v>
      </c>
      <c r="F83" s="41">
        <v>29</v>
      </c>
      <c r="G83" s="80"/>
      <c r="H83" s="23"/>
      <c r="J83" s="34">
        <f t="shared" si="41"/>
        <v>1909.6000000000001</v>
      </c>
      <c r="K83" s="27">
        <f t="shared" si="42"/>
        <v>2004.8</v>
      </c>
      <c r="L83" s="27">
        <f t="shared" si="43"/>
        <v>2105.6</v>
      </c>
      <c r="M83" s="27">
        <f t="shared" si="44"/>
        <v>2210.4</v>
      </c>
      <c r="N83" s="27">
        <f t="shared" si="45"/>
        <v>2320</v>
      </c>
      <c r="O83" s="80"/>
      <c r="P83" s="23"/>
      <c r="R83" s="34">
        <f t="shared" si="50"/>
        <v>4137.4666666666672</v>
      </c>
      <c r="S83" s="27">
        <f t="shared" si="51"/>
        <v>4343.7333333333327</v>
      </c>
      <c r="T83" s="27">
        <f t="shared" si="52"/>
        <v>4562.1333333333332</v>
      </c>
      <c r="U83" s="27">
        <f t="shared" si="53"/>
        <v>4789.2</v>
      </c>
      <c r="V83" s="27">
        <f t="shared" si="54"/>
        <v>5026.666666666667</v>
      </c>
      <c r="W83" s="80"/>
      <c r="X83" s="23"/>
      <c r="Z83" s="34">
        <f t="shared" si="49"/>
        <v>49649.600000000006</v>
      </c>
      <c r="AA83" s="27">
        <f t="shared" si="49"/>
        <v>52124.799999999996</v>
      </c>
      <c r="AB83" s="27">
        <f t="shared" si="49"/>
        <v>54745.599999999999</v>
      </c>
      <c r="AC83" s="27">
        <f t="shared" si="49"/>
        <v>57470.400000000001</v>
      </c>
      <c r="AD83" s="37">
        <f t="shared" si="49"/>
        <v>60320</v>
      </c>
      <c r="AE83" s="83"/>
      <c r="AF83" s="50"/>
    </row>
    <row r="84" spans="1:32" x14ac:dyDescent="0.25">
      <c r="A84" s="28" t="s">
        <v>43</v>
      </c>
      <c r="B84" s="39">
        <v>18.010000000000002</v>
      </c>
      <c r="C84" s="40">
        <v>18.920000000000002</v>
      </c>
      <c r="D84" s="41">
        <v>19.87</v>
      </c>
      <c r="E84" s="40">
        <v>20.86</v>
      </c>
      <c r="F84" s="41">
        <v>21.9</v>
      </c>
      <c r="G84" s="80"/>
      <c r="H84" s="23"/>
      <c r="J84" s="34">
        <f t="shared" si="41"/>
        <v>1440.8000000000002</v>
      </c>
      <c r="K84" s="27">
        <f t="shared" si="42"/>
        <v>1513.6000000000001</v>
      </c>
      <c r="L84" s="27">
        <f t="shared" si="43"/>
        <v>1589.6000000000001</v>
      </c>
      <c r="M84" s="27">
        <f t="shared" si="44"/>
        <v>1668.8</v>
      </c>
      <c r="N84" s="27">
        <f t="shared" si="45"/>
        <v>1752</v>
      </c>
      <c r="O84" s="80"/>
      <c r="P84" s="23"/>
      <c r="R84" s="34">
        <f t="shared" si="50"/>
        <v>3121.7333333333336</v>
      </c>
      <c r="S84" s="27">
        <f t="shared" si="51"/>
        <v>3279.4666666666672</v>
      </c>
      <c r="T84" s="27">
        <f t="shared" si="52"/>
        <v>3444.1333333333337</v>
      </c>
      <c r="U84" s="27">
        <f t="shared" si="53"/>
        <v>3615.7333333333331</v>
      </c>
      <c r="V84" s="27">
        <f t="shared" si="54"/>
        <v>3796</v>
      </c>
      <c r="W84" s="80"/>
      <c r="X84" s="23"/>
      <c r="Z84" s="34">
        <f t="shared" si="49"/>
        <v>37460.800000000003</v>
      </c>
      <c r="AA84" s="27">
        <f t="shared" si="49"/>
        <v>39353.600000000006</v>
      </c>
      <c r="AB84" s="27">
        <f t="shared" si="49"/>
        <v>41329.600000000006</v>
      </c>
      <c r="AC84" s="27">
        <f t="shared" si="49"/>
        <v>43388.799999999996</v>
      </c>
      <c r="AD84" s="37">
        <f t="shared" si="49"/>
        <v>45552</v>
      </c>
      <c r="AE84" s="83"/>
      <c r="AF84" s="50"/>
    </row>
    <row r="85" spans="1:32" x14ac:dyDescent="0.25">
      <c r="A85" s="28" t="s">
        <v>44</v>
      </c>
      <c r="B85" s="39">
        <v>19.829999999999998</v>
      </c>
      <c r="C85" s="40">
        <v>20.82</v>
      </c>
      <c r="D85" s="41">
        <v>21.86</v>
      </c>
      <c r="E85" s="40">
        <v>22.96</v>
      </c>
      <c r="F85" s="41">
        <v>24.1</v>
      </c>
      <c r="G85" s="80"/>
      <c r="H85" s="23"/>
      <c r="J85" s="34">
        <f t="shared" si="41"/>
        <v>1586.3999999999999</v>
      </c>
      <c r="K85" s="27">
        <f t="shared" si="42"/>
        <v>1665.6</v>
      </c>
      <c r="L85" s="27">
        <f t="shared" si="43"/>
        <v>1748.8</v>
      </c>
      <c r="M85" s="27">
        <f t="shared" si="44"/>
        <v>1836.8000000000002</v>
      </c>
      <c r="N85" s="27">
        <f t="shared" si="45"/>
        <v>1928</v>
      </c>
      <c r="O85" s="80"/>
      <c r="P85" s="23"/>
      <c r="R85" s="34">
        <f t="shared" si="50"/>
        <v>3437.1999999999994</v>
      </c>
      <c r="S85" s="27">
        <f t="shared" si="51"/>
        <v>3608.7999999999997</v>
      </c>
      <c r="T85" s="27">
        <f t="shared" si="52"/>
        <v>3789.0666666666662</v>
      </c>
      <c r="U85" s="27">
        <f t="shared" si="53"/>
        <v>3979.7333333333336</v>
      </c>
      <c r="V85" s="27">
        <f t="shared" si="54"/>
        <v>4177.333333333333</v>
      </c>
      <c r="W85" s="80"/>
      <c r="X85" s="23"/>
      <c r="Z85" s="34">
        <f t="shared" si="49"/>
        <v>41246.399999999994</v>
      </c>
      <c r="AA85" s="27">
        <f t="shared" si="49"/>
        <v>43305.599999999999</v>
      </c>
      <c r="AB85" s="27">
        <f t="shared" si="49"/>
        <v>45468.799999999996</v>
      </c>
      <c r="AC85" s="27">
        <f t="shared" si="49"/>
        <v>47756.800000000003</v>
      </c>
      <c r="AD85" s="37">
        <f t="shared" si="49"/>
        <v>50128</v>
      </c>
      <c r="AE85" s="83"/>
      <c r="AF85" s="50"/>
    </row>
    <row r="86" spans="1:32" x14ac:dyDescent="0.25">
      <c r="A86" s="28" t="s">
        <v>45</v>
      </c>
      <c r="B86" s="39">
        <v>18.600000000000001</v>
      </c>
      <c r="C86" s="40">
        <v>19.53</v>
      </c>
      <c r="D86" s="41">
        <v>20.5</v>
      </c>
      <c r="E86" s="40">
        <v>21.53</v>
      </c>
      <c r="F86" s="41">
        <v>22.6</v>
      </c>
      <c r="G86" s="80"/>
      <c r="H86" s="23"/>
      <c r="J86" s="34">
        <f t="shared" si="41"/>
        <v>1488</v>
      </c>
      <c r="K86" s="27">
        <f t="shared" si="42"/>
        <v>1562.4</v>
      </c>
      <c r="L86" s="27">
        <f t="shared" si="43"/>
        <v>1640</v>
      </c>
      <c r="M86" s="27">
        <f t="shared" si="44"/>
        <v>1722.4</v>
      </c>
      <c r="N86" s="27">
        <f t="shared" si="45"/>
        <v>1808</v>
      </c>
      <c r="O86" s="80"/>
      <c r="P86" s="23"/>
      <c r="R86" s="34">
        <f t="shared" si="50"/>
        <v>3224</v>
      </c>
      <c r="S86" s="27">
        <f t="shared" si="51"/>
        <v>3385.2000000000003</v>
      </c>
      <c r="T86" s="27">
        <f t="shared" si="52"/>
        <v>3553.3333333333335</v>
      </c>
      <c r="U86" s="27">
        <f t="shared" si="53"/>
        <v>3731.8666666666668</v>
      </c>
      <c r="V86" s="27">
        <f t="shared" si="54"/>
        <v>3917.3333333333335</v>
      </c>
      <c r="W86" s="80"/>
      <c r="X86" s="23"/>
      <c r="Z86" s="34">
        <f t="shared" si="49"/>
        <v>38688</v>
      </c>
      <c r="AA86" s="27">
        <f t="shared" si="49"/>
        <v>40622.400000000001</v>
      </c>
      <c r="AB86" s="27">
        <f t="shared" si="49"/>
        <v>42640</v>
      </c>
      <c r="AC86" s="27">
        <f t="shared" si="49"/>
        <v>44782.400000000001</v>
      </c>
      <c r="AD86" s="37">
        <f t="shared" si="49"/>
        <v>47008</v>
      </c>
      <c r="AE86" s="83"/>
      <c r="AF86" s="50"/>
    </row>
    <row r="87" spans="1:32" x14ac:dyDescent="0.25">
      <c r="A87" s="28" t="s">
        <v>46</v>
      </c>
      <c r="B87" s="39">
        <v>20.45</v>
      </c>
      <c r="C87" s="40">
        <v>21.47</v>
      </c>
      <c r="D87" s="41">
        <v>22.55</v>
      </c>
      <c r="E87" s="40">
        <v>23.67</v>
      </c>
      <c r="F87" s="41">
        <v>24.85</v>
      </c>
      <c r="G87" s="80"/>
      <c r="H87" s="23"/>
      <c r="J87" s="34">
        <f t="shared" si="41"/>
        <v>1636</v>
      </c>
      <c r="K87" s="27">
        <f t="shared" si="42"/>
        <v>1717.6</v>
      </c>
      <c r="L87" s="27">
        <f t="shared" si="43"/>
        <v>1804</v>
      </c>
      <c r="M87" s="27">
        <f t="shared" si="44"/>
        <v>1893.6000000000001</v>
      </c>
      <c r="N87" s="27">
        <f t="shared" si="45"/>
        <v>1988</v>
      </c>
      <c r="O87" s="80"/>
      <c r="P87" s="23"/>
      <c r="R87" s="34">
        <f t="shared" si="50"/>
        <v>3544.6666666666665</v>
      </c>
      <c r="S87" s="27">
        <f t="shared" si="51"/>
        <v>3721.4666666666667</v>
      </c>
      <c r="T87" s="27">
        <f t="shared" si="52"/>
        <v>3908.6666666666665</v>
      </c>
      <c r="U87" s="27">
        <f t="shared" si="53"/>
        <v>4102.8</v>
      </c>
      <c r="V87" s="27">
        <f t="shared" si="54"/>
        <v>4307.333333333333</v>
      </c>
      <c r="W87" s="80"/>
      <c r="X87" s="23"/>
      <c r="Z87" s="34">
        <f t="shared" si="49"/>
        <v>42536</v>
      </c>
      <c r="AA87" s="27">
        <f t="shared" si="49"/>
        <v>44657.599999999999</v>
      </c>
      <c r="AB87" s="27">
        <f t="shared" si="49"/>
        <v>46904</v>
      </c>
      <c r="AC87" s="27">
        <f t="shared" si="49"/>
        <v>49233.600000000006</v>
      </c>
      <c r="AD87" s="37">
        <f t="shared" si="49"/>
        <v>51688</v>
      </c>
      <c r="AE87" s="83"/>
      <c r="AF87" s="50"/>
    </row>
    <row r="88" spans="1:32" x14ac:dyDescent="0.25">
      <c r="A88" s="28" t="s">
        <v>47</v>
      </c>
      <c r="B88" s="39">
        <v>22.32</v>
      </c>
      <c r="C88" s="40">
        <v>23.43</v>
      </c>
      <c r="D88" s="41">
        <v>24.61</v>
      </c>
      <c r="E88" s="40">
        <v>25.83</v>
      </c>
      <c r="F88" s="41">
        <v>27.13</v>
      </c>
      <c r="G88" s="80"/>
      <c r="H88" s="23"/>
      <c r="J88" s="34">
        <f t="shared" si="41"/>
        <v>1785.6</v>
      </c>
      <c r="K88" s="27">
        <f t="shared" si="42"/>
        <v>1874.4</v>
      </c>
      <c r="L88" s="27">
        <f t="shared" si="43"/>
        <v>1968.8</v>
      </c>
      <c r="M88" s="27">
        <f t="shared" si="44"/>
        <v>2066.3999999999996</v>
      </c>
      <c r="N88" s="27">
        <f t="shared" si="45"/>
        <v>2170.4</v>
      </c>
      <c r="O88" s="80"/>
      <c r="P88" s="23"/>
      <c r="R88" s="34">
        <f t="shared" si="50"/>
        <v>3868.7999999999997</v>
      </c>
      <c r="S88" s="27">
        <f t="shared" si="51"/>
        <v>4061.2000000000003</v>
      </c>
      <c r="T88" s="27">
        <f t="shared" si="52"/>
        <v>4265.7333333333327</v>
      </c>
      <c r="U88" s="27">
        <f t="shared" si="53"/>
        <v>4477.2</v>
      </c>
      <c r="V88" s="27">
        <f t="shared" si="54"/>
        <v>4702.5333333333338</v>
      </c>
      <c r="W88" s="80"/>
      <c r="X88" s="23"/>
      <c r="Z88" s="34">
        <f t="shared" si="49"/>
        <v>46425.599999999999</v>
      </c>
      <c r="AA88" s="27">
        <f t="shared" si="49"/>
        <v>48734.400000000001</v>
      </c>
      <c r="AB88" s="27">
        <f t="shared" si="49"/>
        <v>51188.799999999996</v>
      </c>
      <c r="AC88" s="27">
        <f t="shared" si="49"/>
        <v>53726.399999999994</v>
      </c>
      <c r="AD88" s="37">
        <f t="shared" si="49"/>
        <v>56430.400000000001</v>
      </c>
      <c r="AE88" s="83"/>
      <c r="AF88" s="50"/>
    </row>
    <row r="89" spans="1:32" x14ac:dyDescent="0.25">
      <c r="A89" s="28" t="s">
        <v>48</v>
      </c>
      <c r="B89" s="39">
        <v>11.74</v>
      </c>
      <c r="C89" s="40">
        <v>12.34</v>
      </c>
      <c r="D89" s="41">
        <v>12.96</v>
      </c>
      <c r="E89" s="40">
        <v>13.6</v>
      </c>
      <c r="F89" s="41">
        <v>14.28</v>
      </c>
      <c r="G89" s="80"/>
      <c r="H89" s="23"/>
      <c r="J89" s="34">
        <f t="shared" si="41"/>
        <v>939.2</v>
      </c>
      <c r="K89" s="27">
        <f t="shared" si="42"/>
        <v>987.2</v>
      </c>
      <c r="L89" s="27">
        <f t="shared" si="43"/>
        <v>1036.8000000000002</v>
      </c>
      <c r="M89" s="27">
        <f t="shared" si="44"/>
        <v>1088</v>
      </c>
      <c r="N89" s="27">
        <f t="shared" si="45"/>
        <v>1142.3999999999999</v>
      </c>
      <c r="O89" s="80"/>
      <c r="P89" s="23"/>
      <c r="R89" s="34">
        <f t="shared" si="50"/>
        <v>2034.9333333333334</v>
      </c>
      <c r="S89" s="27">
        <f t="shared" si="51"/>
        <v>2138.9333333333334</v>
      </c>
      <c r="T89" s="27">
        <f t="shared" si="52"/>
        <v>2246.4</v>
      </c>
      <c r="U89" s="27">
        <f t="shared" si="53"/>
        <v>2357.3333333333335</v>
      </c>
      <c r="V89" s="27">
        <f t="shared" si="54"/>
        <v>2475.1999999999998</v>
      </c>
      <c r="W89" s="80"/>
      <c r="X89" s="23"/>
      <c r="Z89" s="34">
        <f t="shared" ref="Z89:AD111" si="56">J89*26</f>
        <v>24419.200000000001</v>
      </c>
      <c r="AA89" s="27">
        <f t="shared" si="56"/>
        <v>25667.200000000001</v>
      </c>
      <c r="AB89" s="27">
        <f t="shared" si="56"/>
        <v>26956.800000000003</v>
      </c>
      <c r="AC89" s="27">
        <f t="shared" si="56"/>
        <v>28288</v>
      </c>
      <c r="AD89" s="37">
        <f t="shared" si="56"/>
        <v>29702.399999999998</v>
      </c>
      <c r="AE89" s="83"/>
      <c r="AF89" s="50"/>
    </row>
    <row r="90" spans="1:32" x14ac:dyDescent="0.25">
      <c r="A90" s="28" t="s">
        <v>49</v>
      </c>
      <c r="B90" s="39">
        <v>15.99</v>
      </c>
      <c r="C90" s="40">
        <v>16.78</v>
      </c>
      <c r="D90" s="41">
        <v>17.61</v>
      </c>
      <c r="E90" s="40">
        <v>18.5</v>
      </c>
      <c r="F90" s="41">
        <v>19.43</v>
      </c>
      <c r="G90" s="80"/>
      <c r="H90" s="23"/>
      <c r="J90" s="34">
        <f t="shared" si="41"/>
        <v>1279.2</v>
      </c>
      <c r="K90" s="27">
        <f t="shared" si="42"/>
        <v>1342.4</v>
      </c>
      <c r="L90" s="27">
        <f t="shared" si="43"/>
        <v>1408.8</v>
      </c>
      <c r="M90" s="27">
        <f t="shared" si="44"/>
        <v>1480</v>
      </c>
      <c r="N90" s="27">
        <f t="shared" si="45"/>
        <v>1554.4</v>
      </c>
      <c r="O90" s="80"/>
      <c r="P90" s="23"/>
      <c r="R90" s="34">
        <f t="shared" si="50"/>
        <v>2771.6000000000004</v>
      </c>
      <c r="S90" s="27">
        <f t="shared" si="51"/>
        <v>2908.5333333333333</v>
      </c>
      <c r="T90" s="27">
        <f t="shared" si="52"/>
        <v>3052.3999999999996</v>
      </c>
      <c r="U90" s="27">
        <f t="shared" si="53"/>
        <v>3206.6666666666665</v>
      </c>
      <c r="V90" s="27">
        <f t="shared" si="54"/>
        <v>3367.8666666666668</v>
      </c>
      <c r="W90" s="80"/>
      <c r="X90" s="23"/>
      <c r="Z90" s="34">
        <f t="shared" si="56"/>
        <v>33259.200000000004</v>
      </c>
      <c r="AA90" s="27">
        <f t="shared" si="56"/>
        <v>34902.400000000001</v>
      </c>
      <c r="AB90" s="27">
        <f t="shared" si="56"/>
        <v>36628.799999999996</v>
      </c>
      <c r="AC90" s="27">
        <f t="shared" si="56"/>
        <v>38480</v>
      </c>
      <c r="AD90" s="37">
        <f t="shared" si="56"/>
        <v>40414.400000000001</v>
      </c>
      <c r="AE90" s="83"/>
      <c r="AF90" s="50"/>
    </row>
    <row r="91" spans="1:32" x14ac:dyDescent="0.25">
      <c r="A91" s="28" t="s">
        <v>50</v>
      </c>
      <c r="B91" s="39">
        <v>17.8</v>
      </c>
      <c r="C91" s="40">
        <v>18.690000000000001</v>
      </c>
      <c r="D91" s="41">
        <v>19.62</v>
      </c>
      <c r="E91" s="40">
        <v>20.61</v>
      </c>
      <c r="F91" s="41">
        <v>21.63</v>
      </c>
      <c r="G91" s="80"/>
      <c r="H91" s="23"/>
      <c r="J91" s="34">
        <f t="shared" si="41"/>
        <v>1424</v>
      </c>
      <c r="K91" s="27">
        <f t="shared" si="42"/>
        <v>1495.2</v>
      </c>
      <c r="L91" s="27">
        <f t="shared" si="43"/>
        <v>1569.6000000000001</v>
      </c>
      <c r="M91" s="27">
        <f t="shared" si="44"/>
        <v>1648.8</v>
      </c>
      <c r="N91" s="27">
        <f t="shared" si="45"/>
        <v>1730.3999999999999</v>
      </c>
      <c r="O91" s="80"/>
      <c r="P91" s="23"/>
      <c r="R91" s="34">
        <f t="shared" si="50"/>
        <v>3085.3333333333335</v>
      </c>
      <c r="S91" s="27">
        <f t="shared" si="51"/>
        <v>3239.6000000000004</v>
      </c>
      <c r="T91" s="27">
        <f t="shared" si="52"/>
        <v>3400.8000000000006</v>
      </c>
      <c r="U91" s="27">
        <f t="shared" si="53"/>
        <v>3572.3999999999996</v>
      </c>
      <c r="V91" s="27">
        <f t="shared" si="54"/>
        <v>3749.1999999999994</v>
      </c>
      <c r="W91" s="80"/>
      <c r="X91" s="23"/>
      <c r="Z91" s="34">
        <f t="shared" si="56"/>
        <v>37024</v>
      </c>
      <c r="AA91" s="27">
        <f t="shared" si="56"/>
        <v>38875.200000000004</v>
      </c>
      <c r="AB91" s="27">
        <f t="shared" si="56"/>
        <v>40809.600000000006</v>
      </c>
      <c r="AC91" s="27">
        <f t="shared" si="56"/>
        <v>42868.799999999996</v>
      </c>
      <c r="AD91" s="37">
        <f t="shared" si="56"/>
        <v>44990.399999999994</v>
      </c>
      <c r="AE91" s="83"/>
      <c r="AF91" s="50"/>
    </row>
    <row r="92" spans="1:32" x14ac:dyDescent="0.25">
      <c r="A92" s="28" t="s">
        <v>51</v>
      </c>
      <c r="B92" s="39">
        <v>20.85</v>
      </c>
      <c r="C92" s="40">
        <v>21.89</v>
      </c>
      <c r="D92" s="41">
        <v>22.98</v>
      </c>
      <c r="E92" s="40">
        <v>24.13</v>
      </c>
      <c r="F92" s="41">
        <v>25.34</v>
      </c>
      <c r="G92" s="80"/>
      <c r="H92" s="23"/>
      <c r="J92" s="34">
        <f t="shared" si="41"/>
        <v>1668</v>
      </c>
      <c r="K92" s="27">
        <f t="shared" si="42"/>
        <v>1751.2</v>
      </c>
      <c r="L92" s="27">
        <f t="shared" si="43"/>
        <v>1838.4</v>
      </c>
      <c r="M92" s="27">
        <f t="shared" si="44"/>
        <v>1930.3999999999999</v>
      </c>
      <c r="N92" s="27">
        <f t="shared" si="45"/>
        <v>2027.2</v>
      </c>
      <c r="O92" s="80"/>
      <c r="P92" s="23"/>
      <c r="R92" s="34">
        <f t="shared" si="50"/>
        <v>3614</v>
      </c>
      <c r="S92" s="27">
        <f t="shared" si="51"/>
        <v>3794.2666666666669</v>
      </c>
      <c r="T92" s="27">
        <f t="shared" si="52"/>
        <v>3983.2000000000003</v>
      </c>
      <c r="U92" s="27">
        <f t="shared" si="53"/>
        <v>4182.5333333333328</v>
      </c>
      <c r="V92" s="27">
        <f t="shared" si="54"/>
        <v>4392.2666666666673</v>
      </c>
      <c r="W92" s="80"/>
      <c r="X92" s="23"/>
      <c r="Z92" s="34">
        <f t="shared" si="56"/>
        <v>43368</v>
      </c>
      <c r="AA92" s="27">
        <f t="shared" si="56"/>
        <v>45531.200000000004</v>
      </c>
      <c r="AB92" s="27">
        <f t="shared" si="56"/>
        <v>47798.400000000001</v>
      </c>
      <c r="AC92" s="27">
        <f t="shared" si="56"/>
        <v>50190.399999999994</v>
      </c>
      <c r="AD92" s="37">
        <f t="shared" si="56"/>
        <v>52707.200000000004</v>
      </c>
      <c r="AE92" s="83"/>
      <c r="AF92" s="50"/>
    </row>
    <row r="93" spans="1:32" x14ac:dyDescent="0.25">
      <c r="A93" s="28" t="s">
        <v>52</v>
      </c>
      <c r="B93" s="39">
        <v>16.600000000000001</v>
      </c>
      <c r="C93" s="40">
        <v>17.440000000000001</v>
      </c>
      <c r="D93" s="41">
        <v>18.3</v>
      </c>
      <c r="E93" s="40">
        <v>19.22</v>
      </c>
      <c r="F93" s="41">
        <v>20.190000000000001</v>
      </c>
      <c r="G93" s="80"/>
      <c r="H93" s="23"/>
      <c r="J93" s="34">
        <f t="shared" si="41"/>
        <v>1328</v>
      </c>
      <c r="K93" s="27">
        <f t="shared" si="42"/>
        <v>1395.2</v>
      </c>
      <c r="L93" s="27">
        <f t="shared" si="43"/>
        <v>1464</v>
      </c>
      <c r="M93" s="27">
        <f t="shared" si="44"/>
        <v>1537.6</v>
      </c>
      <c r="N93" s="27">
        <f t="shared" si="45"/>
        <v>1615.2</v>
      </c>
      <c r="O93" s="80"/>
      <c r="P93" s="23"/>
      <c r="R93" s="34">
        <f t="shared" si="50"/>
        <v>2877.3333333333335</v>
      </c>
      <c r="S93" s="27">
        <f t="shared" si="51"/>
        <v>3022.9333333333338</v>
      </c>
      <c r="T93" s="27">
        <f t="shared" si="52"/>
        <v>3172</v>
      </c>
      <c r="U93" s="27">
        <f t="shared" si="53"/>
        <v>3331.4666666666667</v>
      </c>
      <c r="V93" s="27">
        <f t="shared" si="54"/>
        <v>3499.6000000000004</v>
      </c>
      <c r="W93" s="80"/>
      <c r="X93" s="23"/>
      <c r="Z93" s="34">
        <f t="shared" si="56"/>
        <v>34528</v>
      </c>
      <c r="AA93" s="27">
        <f t="shared" si="56"/>
        <v>36275.200000000004</v>
      </c>
      <c r="AB93" s="27">
        <f t="shared" si="56"/>
        <v>38064</v>
      </c>
      <c r="AC93" s="27">
        <f t="shared" si="56"/>
        <v>39977.599999999999</v>
      </c>
      <c r="AD93" s="37">
        <f t="shared" si="56"/>
        <v>41995.200000000004</v>
      </c>
      <c r="AE93" s="83"/>
      <c r="AF93" s="50"/>
    </row>
    <row r="94" spans="1:32" x14ac:dyDescent="0.25">
      <c r="A94" s="28" t="s">
        <v>53</v>
      </c>
      <c r="B94" s="39">
        <v>24.431600000000003</v>
      </c>
      <c r="C94" s="40">
        <v>25.646999999999998</v>
      </c>
      <c r="D94" s="41">
        <v>26.934500000000003</v>
      </c>
      <c r="E94" s="40">
        <v>28.273499999999999</v>
      </c>
      <c r="F94" s="41">
        <v>29.694900000000004</v>
      </c>
      <c r="G94" s="80"/>
      <c r="H94" s="23"/>
      <c r="J94" s="34">
        <f t="shared" si="41"/>
        <v>1954.5280000000002</v>
      </c>
      <c r="K94" s="27">
        <f t="shared" si="42"/>
        <v>2051.7599999999998</v>
      </c>
      <c r="L94" s="27">
        <f t="shared" si="43"/>
        <v>2154.7600000000002</v>
      </c>
      <c r="M94" s="27">
        <f t="shared" si="44"/>
        <v>2261.88</v>
      </c>
      <c r="N94" s="27">
        <f t="shared" si="45"/>
        <v>2375.5920000000006</v>
      </c>
      <c r="O94" s="80"/>
      <c r="P94" s="23"/>
      <c r="R94" s="34">
        <f t="shared" si="50"/>
        <v>4234.8106666666672</v>
      </c>
      <c r="S94" s="27">
        <f t="shared" si="51"/>
        <v>4445.4799999999996</v>
      </c>
      <c r="T94" s="27">
        <f t="shared" si="52"/>
        <v>4668.6466666666674</v>
      </c>
      <c r="U94" s="27">
        <f t="shared" si="53"/>
        <v>4900.7400000000007</v>
      </c>
      <c r="V94" s="27">
        <f t="shared" si="54"/>
        <v>5147.1160000000009</v>
      </c>
      <c r="W94" s="80"/>
      <c r="X94" s="23"/>
      <c r="Z94" s="34">
        <f t="shared" si="56"/>
        <v>50817.728000000003</v>
      </c>
      <c r="AA94" s="27">
        <f t="shared" si="56"/>
        <v>53345.759999999995</v>
      </c>
      <c r="AB94" s="27">
        <f t="shared" si="56"/>
        <v>56023.760000000009</v>
      </c>
      <c r="AC94" s="27">
        <f t="shared" si="56"/>
        <v>58808.880000000005</v>
      </c>
      <c r="AD94" s="37">
        <f t="shared" si="56"/>
        <v>61765.392000000014</v>
      </c>
      <c r="AE94" s="83"/>
      <c r="AF94" s="50"/>
    </row>
    <row r="95" spans="1:32" x14ac:dyDescent="0.25">
      <c r="A95" s="28" t="s">
        <v>54</v>
      </c>
      <c r="B95" s="39">
        <v>25.69</v>
      </c>
      <c r="C95" s="40">
        <v>26.98</v>
      </c>
      <c r="D95" s="41">
        <v>28.33</v>
      </c>
      <c r="E95" s="40">
        <v>29.75</v>
      </c>
      <c r="F95" s="41">
        <v>31.24</v>
      </c>
      <c r="G95" s="80"/>
      <c r="H95" s="23"/>
      <c r="J95" s="34">
        <f t="shared" si="41"/>
        <v>2055.2000000000003</v>
      </c>
      <c r="K95" s="27">
        <f t="shared" si="42"/>
        <v>2158.4</v>
      </c>
      <c r="L95" s="27">
        <f t="shared" si="43"/>
        <v>2266.3999999999996</v>
      </c>
      <c r="M95" s="27">
        <f t="shared" si="44"/>
        <v>2380</v>
      </c>
      <c r="N95" s="27">
        <f t="shared" si="45"/>
        <v>2499.1999999999998</v>
      </c>
      <c r="O95" s="80"/>
      <c r="P95" s="23"/>
      <c r="R95" s="34">
        <f t="shared" si="50"/>
        <v>4452.9333333333334</v>
      </c>
      <c r="S95" s="27">
        <f t="shared" si="51"/>
        <v>4676.5333333333338</v>
      </c>
      <c r="T95" s="27">
        <f t="shared" si="52"/>
        <v>4910.5333333333328</v>
      </c>
      <c r="U95" s="27">
        <f t="shared" si="53"/>
        <v>5156.666666666667</v>
      </c>
      <c r="V95" s="27">
        <f t="shared" si="54"/>
        <v>5414.9333333333334</v>
      </c>
      <c r="W95" s="80"/>
      <c r="X95" s="23"/>
      <c r="Z95" s="34">
        <f t="shared" si="56"/>
        <v>53435.200000000004</v>
      </c>
      <c r="AA95" s="27">
        <f t="shared" si="56"/>
        <v>56118.400000000001</v>
      </c>
      <c r="AB95" s="27">
        <f t="shared" si="56"/>
        <v>58926.399999999994</v>
      </c>
      <c r="AC95" s="27">
        <f t="shared" si="56"/>
        <v>61880</v>
      </c>
      <c r="AD95" s="37">
        <f t="shared" si="56"/>
        <v>64979.199999999997</v>
      </c>
      <c r="AE95" s="83"/>
      <c r="AF95" s="50"/>
    </row>
    <row r="96" spans="1:32" x14ac:dyDescent="0.25">
      <c r="A96" s="28" t="s">
        <v>55</v>
      </c>
      <c r="B96" s="39">
        <v>28.81</v>
      </c>
      <c r="C96" s="40">
        <v>30.25</v>
      </c>
      <c r="D96" s="41">
        <v>31.77</v>
      </c>
      <c r="E96" s="40">
        <v>33.36</v>
      </c>
      <c r="F96" s="41">
        <v>35.03</v>
      </c>
      <c r="G96" s="80"/>
      <c r="H96" s="23"/>
      <c r="J96" s="34">
        <f t="shared" si="41"/>
        <v>2304.7999999999997</v>
      </c>
      <c r="K96" s="27">
        <f t="shared" si="42"/>
        <v>2420</v>
      </c>
      <c r="L96" s="27">
        <f t="shared" si="43"/>
        <v>2541.6</v>
      </c>
      <c r="M96" s="27">
        <f t="shared" si="44"/>
        <v>2668.8</v>
      </c>
      <c r="N96" s="27">
        <f t="shared" si="45"/>
        <v>2802.4</v>
      </c>
      <c r="O96" s="80"/>
      <c r="P96" s="23"/>
      <c r="R96" s="34">
        <f t="shared" si="50"/>
        <v>4993.7333333333327</v>
      </c>
      <c r="S96" s="27">
        <f t="shared" si="51"/>
        <v>5243.333333333333</v>
      </c>
      <c r="T96" s="27">
        <f t="shared" si="52"/>
        <v>5506.7999999999993</v>
      </c>
      <c r="U96" s="27">
        <f t="shared" si="53"/>
        <v>5782.4000000000005</v>
      </c>
      <c r="V96" s="27">
        <f t="shared" si="54"/>
        <v>6071.8666666666677</v>
      </c>
      <c r="W96" s="80"/>
      <c r="X96" s="23"/>
      <c r="Z96" s="34">
        <f t="shared" si="56"/>
        <v>59924.799999999996</v>
      </c>
      <c r="AA96" s="27">
        <f t="shared" si="56"/>
        <v>62920</v>
      </c>
      <c r="AB96" s="27">
        <f t="shared" si="56"/>
        <v>66081.599999999991</v>
      </c>
      <c r="AC96" s="27">
        <f t="shared" si="56"/>
        <v>69388.800000000003</v>
      </c>
      <c r="AD96" s="37">
        <f t="shared" si="56"/>
        <v>72862.400000000009</v>
      </c>
      <c r="AE96" s="83"/>
      <c r="AF96" s="50"/>
    </row>
    <row r="97" spans="1:32" x14ac:dyDescent="0.25">
      <c r="A97" s="28" t="s">
        <v>56</v>
      </c>
      <c r="B97" s="39">
        <v>33.14</v>
      </c>
      <c r="C97" s="40">
        <v>34.79</v>
      </c>
      <c r="D97" s="41">
        <v>36.53</v>
      </c>
      <c r="E97" s="40">
        <v>38.369999999999997</v>
      </c>
      <c r="F97" s="41">
        <v>40.29</v>
      </c>
      <c r="G97" s="80"/>
      <c r="H97" s="23"/>
      <c r="J97" s="34">
        <f t="shared" si="41"/>
        <v>2651.2</v>
      </c>
      <c r="K97" s="27">
        <f t="shared" si="42"/>
        <v>2783.2</v>
      </c>
      <c r="L97" s="27">
        <f t="shared" si="43"/>
        <v>2922.4</v>
      </c>
      <c r="M97" s="27">
        <f t="shared" si="44"/>
        <v>3069.6</v>
      </c>
      <c r="N97" s="27">
        <f t="shared" si="45"/>
        <v>3223.2</v>
      </c>
      <c r="O97" s="80"/>
      <c r="P97" s="23"/>
      <c r="R97" s="34">
        <f t="shared" si="50"/>
        <v>5744.2666666666664</v>
      </c>
      <c r="S97" s="27">
        <f t="shared" si="51"/>
        <v>6030.2666666666664</v>
      </c>
      <c r="T97" s="27">
        <f t="shared" si="52"/>
        <v>6331.8666666666677</v>
      </c>
      <c r="U97" s="27">
        <f t="shared" si="53"/>
        <v>6650.7999999999993</v>
      </c>
      <c r="V97" s="27">
        <f t="shared" si="54"/>
        <v>6983.5999999999995</v>
      </c>
      <c r="W97" s="80"/>
      <c r="X97" s="23"/>
      <c r="Z97" s="34">
        <f t="shared" si="56"/>
        <v>68931.199999999997</v>
      </c>
      <c r="AA97" s="27">
        <f t="shared" si="56"/>
        <v>72363.199999999997</v>
      </c>
      <c r="AB97" s="27">
        <f t="shared" si="56"/>
        <v>75982.400000000009</v>
      </c>
      <c r="AC97" s="27">
        <f t="shared" si="56"/>
        <v>79809.599999999991</v>
      </c>
      <c r="AD97" s="37">
        <f t="shared" si="56"/>
        <v>83803.199999999997</v>
      </c>
      <c r="AE97" s="83"/>
      <c r="AF97" s="50"/>
    </row>
    <row r="98" spans="1:32" x14ac:dyDescent="0.25">
      <c r="A98" s="28" t="s">
        <v>139</v>
      </c>
      <c r="B98" s="39">
        <v>17.07</v>
      </c>
      <c r="C98" s="40">
        <v>17.920000000000002</v>
      </c>
      <c r="D98" s="41">
        <v>18.82</v>
      </c>
      <c r="E98" s="40">
        <v>19.760000000000002</v>
      </c>
      <c r="F98" s="41">
        <v>20.74</v>
      </c>
      <c r="G98" s="80"/>
      <c r="H98" s="23"/>
      <c r="J98" s="34">
        <f t="shared" si="41"/>
        <v>1365.6</v>
      </c>
      <c r="K98" s="27">
        <f t="shared" si="42"/>
        <v>1433.6000000000001</v>
      </c>
      <c r="L98" s="27">
        <f t="shared" si="43"/>
        <v>1505.6</v>
      </c>
      <c r="M98" s="27">
        <f t="shared" si="44"/>
        <v>1580.8000000000002</v>
      </c>
      <c r="N98" s="27">
        <f t="shared" si="45"/>
        <v>1659.1999999999998</v>
      </c>
      <c r="O98" s="80"/>
      <c r="P98" s="23"/>
      <c r="R98" s="34">
        <f t="shared" si="50"/>
        <v>2958.7999999999997</v>
      </c>
      <c r="S98" s="27">
        <f t="shared" si="51"/>
        <v>3106.1333333333337</v>
      </c>
      <c r="T98" s="27">
        <f t="shared" si="52"/>
        <v>3262.1333333333332</v>
      </c>
      <c r="U98" s="27">
        <f t="shared" si="53"/>
        <v>3425.0666666666671</v>
      </c>
      <c r="V98" s="27">
        <f t="shared" si="54"/>
        <v>3594.9333333333329</v>
      </c>
      <c r="W98" s="80"/>
      <c r="X98" s="23"/>
      <c r="Z98" s="34">
        <f t="shared" si="56"/>
        <v>35505.599999999999</v>
      </c>
      <c r="AA98" s="27">
        <f t="shared" si="56"/>
        <v>37273.600000000006</v>
      </c>
      <c r="AB98" s="27">
        <f t="shared" si="56"/>
        <v>39145.599999999999</v>
      </c>
      <c r="AC98" s="27">
        <f t="shared" si="56"/>
        <v>41100.800000000003</v>
      </c>
      <c r="AD98" s="37">
        <f t="shared" si="56"/>
        <v>43139.199999999997</v>
      </c>
      <c r="AE98" s="83"/>
      <c r="AF98" s="50"/>
    </row>
    <row r="99" spans="1:32" x14ac:dyDescent="0.25">
      <c r="A99" s="28" t="s">
        <v>57</v>
      </c>
      <c r="B99" s="39">
        <v>19.329999999999998</v>
      </c>
      <c r="C99" s="40">
        <v>20.3</v>
      </c>
      <c r="D99" s="41">
        <v>21.32</v>
      </c>
      <c r="E99" s="40">
        <v>22.38</v>
      </c>
      <c r="F99" s="41">
        <v>23.5</v>
      </c>
      <c r="G99" s="80"/>
      <c r="H99" s="23"/>
      <c r="J99" s="34">
        <f t="shared" ref="J99:N106" si="57">B99*80</f>
        <v>1546.3999999999999</v>
      </c>
      <c r="K99" s="27">
        <f t="shared" si="57"/>
        <v>1624</v>
      </c>
      <c r="L99" s="27">
        <f t="shared" si="57"/>
        <v>1705.6</v>
      </c>
      <c r="M99" s="27">
        <f t="shared" si="57"/>
        <v>1790.3999999999999</v>
      </c>
      <c r="N99" s="27">
        <f t="shared" si="57"/>
        <v>1880</v>
      </c>
      <c r="O99" s="80"/>
      <c r="P99" s="23"/>
      <c r="R99" s="34">
        <f t="shared" si="50"/>
        <v>3350.5333333333328</v>
      </c>
      <c r="S99" s="27">
        <f t="shared" si="51"/>
        <v>3518.6666666666665</v>
      </c>
      <c r="T99" s="27">
        <f t="shared" si="52"/>
        <v>3695.4666666666667</v>
      </c>
      <c r="U99" s="27">
        <f t="shared" si="53"/>
        <v>3879.1999999999994</v>
      </c>
      <c r="V99" s="27">
        <f t="shared" si="54"/>
        <v>4073.3333333333335</v>
      </c>
      <c r="W99" s="80"/>
      <c r="X99" s="23"/>
      <c r="Z99" s="34">
        <f t="shared" si="56"/>
        <v>40206.399999999994</v>
      </c>
      <c r="AA99" s="27">
        <f t="shared" si="56"/>
        <v>42224</v>
      </c>
      <c r="AB99" s="27">
        <f t="shared" si="56"/>
        <v>44345.599999999999</v>
      </c>
      <c r="AC99" s="27">
        <f t="shared" si="56"/>
        <v>46550.399999999994</v>
      </c>
      <c r="AD99" s="37">
        <f t="shared" si="56"/>
        <v>48880</v>
      </c>
      <c r="AE99" s="83"/>
      <c r="AF99" s="50"/>
    </row>
    <row r="100" spans="1:32" x14ac:dyDescent="0.25">
      <c r="A100" s="28" t="s">
        <v>58</v>
      </c>
      <c r="B100" s="39">
        <v>19.329999999999998</v>
      </c>
      <c r="C100" s="40">
        <v>20.3</v>
      </c>
      <c r="D100" s="41">
        <v>21.32</v>
      </c>
      <c r="E100" s="40">
        <v>22.38</v>
      </c>
      <c r="F100" s="41">
        <v>23.5</v>
      </c>
      <c r="G100" s="80"/>
      <c r="H100" s="23"/>
      <c r="J100" s="34">
        <f t="shared" si="57"/>
        <v>1546.3999999999999</v>
      </c>
      <c r="K100" s="27">
        <f t="shared" si="57"/>
        <v>1624</v>
      </c>
      <c r="L100" s="27">
        <f t="shared" si="57"/>
        <v>1705.6</v>
      </c>
      <c r="M100" s="27">
        <f t="shared" si="57"/>
        <v>1790.3999999999999</v>
      </c>
      <c r="N100" s="27">
        <f t="shared" si="57"/>
        <v>1880</v>
      </c>
      <c r="O100" s="80"/>
      <c r="P100" s="23"/>
      <c r="R100" s="34">
        <f t="shared" si="50"/>
        <v>3350.5333333333328</v>
      </c>
      <c r="S100" s="27">
        <f t="shared" si="51"/>
        <v>3518.6666666666665</v>
      </c>
      <c r="T100" s="27">
        <f t="shared" si="52"/>
        <v>3695.4666666666667</v>
      </c>
      <c r="U100" s="27">
        <f t="shared" si="53"/>
        <v>3879.1999999999994</v>
      </c>
      <c r="V100" s="27">
        <f t="shared" si="54"/>
        <v>4073.3333333333335</v>
      </c>
      <c r="W100" s="80"/>
      <c r="X100" s="23"/>
      <c r="Z100" s="34">
        <f t="shared" si="56"/>
        <v>40206.399999999994</v>
      </c>
      <c r="AA100" s="27">
        <f t="shared" si="56"/>
        <v>42224</v>
      </c>
      <c r="AB100" s="27">
        <f t="shared" si="56"/>
        <v>44345.599999999999</v>
      </c>
      <c r="AC100" s="27">
        <f t="shared" si="56"/>
        <v>46550.399999999994</v>
      </c>
      <c r="AD100" s="37">
        <f t="shared" si="56"/>
        <v>48880</v>
      </c>
      <c r="AE100" s="83"/>
      <c r="AF100" s="50"/>
    </row>
    <row r="101" spans="1:32" x14ac:dyDescent="0.25">
      <c r="A101" s="28" t="s">
        <v>59</v>
      </c>
      <c r="B101" s="39">
        <v>18.239999999999998</v>
      </c>
      <c r="C101" s="40">
        <v>19.149999999999999</v>
      </c>
      <c r="D101" s="41">
        <v>20.11</v>
      </c>
      <c r="E101" s="40">
        <v>21.12</v>
      </c>
      <c r="F101" s="41">
        <v>22.17</v>
      </c>
      <c r="G101" s="80"/>
      <c r="H101" s="23"/>
      <c r="J101" s="34">
        <f t="shared" si="57"/>
        <v>1459.1999999999998</v>
      </c>
      <c r="K101" s="27">
        <f t="shared" si="57"/>
        <v>1532</v>
      </c>
      <c r="L101" s="27">
        <f t="shared" si="57"/>
        <v>1608.8</v>
      </c>
      <c r="M101" s="27">
        <f t="shared" si="57"/>
        <v>1689.6000000000001</v>
      </c>
      <c r="N101" s="27">
        <f t="shared" si="57"/>
        <v>1773.6000000000001</v>
      </c>
      <c r="O101" s="80"/>
      <c r="P101" s="23"/>
      <c r="R101" s="34">
        <f t="shared" si="50"/>
        <v>3161.6</v>
      </c>
      <c r="S101" s="27">
        <f t="shared" si="51"/>
        <v>3319.3333333333335</v>
      </c>
      <c r="T101" s="27">
        <f t="shared" si="52"/>
        <v>3485.7333333333331</v>
      </c>
      <c r="U101" s="27">
        <f t="shared" si="53"/>
        <v>3660.8000000000006</v>
      </c>
      <c r="V101" s="27">
        <f t="shared" si="54"/>
        <v>3842.8000000000006</v>
      </c>
      <c r="W101" s="80"/>
      <c r="X101" s="23"/>
      <c r="Z101" s="34">
        <f t="shared" si="56"/>
        <v>37939.199999999997</v>
      </c>
      <c r="AA101" s="27">
        <f t="shared" si="56"/>
        <v>39832</v>
      </c>
      <c r="AB101" s="27">
        <f t="shared" si="56"/>
        <v>41828.799999999996</v>
      </c>
      <c r="AC101" s="27">
        <f t="shared" si="56"/>
        <v>43929.600000000006</v>
      </c>
      <c r="AD101" s="37">
        <f t="shared" si="56"/>
        <v>46113.600000000006</v>
      </c>
      <c r="AE101" s="83"/>
      <c r="AF101" s="50"/>
    </row>
    <row r="102" spans="1:32" x14ac:dyDescent="0.25">
      <c r="A102" s="28" t="s">
        <v>60</v>
      </c>
      <c r="B102" s="39">
        <v>23.89</v>
      </c>
      <c r="C102" s="40">
        <v>25.08</v>
      </c>
      <c r="D102" s="41">
        <v>26.34</v>
      </c>
      <c r="E102" s="40">
        <v>27.66</v>
      </c>
      <c r="F102" s="41">
        <v>29.04</v>
      </c>
      <c r="G102" s="80"/>
      <c r="H102" s="23"/>
      <c r="J102" s="34">
        <f t="shared" si="57"/>
        <v>1911.2</v>
      </c>
      <c r="K102" s="27">
        <f t="shared" si="57"/>
        <v>2006.3999999999999</v>
      </c>
      <c r="L102" s="27">
        <f t="shared" si="57"/>
        <v>2107.1999999999998</v>
      </c>
      <c r="M102" s="27">
        <f t="shared" si="57"/>
        <v>2212.8000000000002</v>
      </c>
      <c r="N102" s="27">
        <f t="shared" si="57"/>
        <v>2323.1999999999998</v>
      </c>
      <c r="O102" s="80"/>
      <c r="P102" s="23"/>
      <c r="R102" s="34">
        <f t="shared" si="50"/>
        <v>4140.9333333333334</v>
      </c>
      <c r="S102" s="27">
        <f t="shared" si="51"/>
        <v>4347.2</v>
      </c>
      <c r="T102" s="27">
        <f t="shared" si="52"/>
        <v>4565.5999999999995</v>
      </c>
      <c r="U102" s="27">
        <f t="shared" si="53"/>
        <v>4794.4000000000005</v>
      </c>
      <c r="V102" s="27">
        <f t="shared" si="54"/>
        <v>5033.5999999999995</v>
      </c>
      <c r="W102" s="80"/>
      <c r="X102" s="23"/>
      <c r="Z102" s="34">
        <f t="shared" si="56"/>
        <v>49691.200000000004</v>
      </c>
      <c r="AA102" s="27">
        <f t="shared" si="56"/>
        <v>52166.399999999994</v>
      </c>
      <c r="AB102" s="27">
        <f t="shared" si="56"/>
        <v>54787.199999999997</v>
      </c>
      <c r="AC102" s="27">
        <f t="shared" si="56"/>
        <v>57532.800000000003</v>
      </c>
      <c r="AD102" s="37">
        <f t="shared" si="56"/>
        <v>60403.199999999997</v>
      </c>
      <c r="AE102" s="83"/>
      <c r="AF102" s="50"/>
    </row>
    <row r="103" spans="1:32" x14ac:dyDescent="0.25">
      <c r="A103" s="28" t="s">
        <v>61</v>
      </c>
      <c r="B103" s="39">
        <v>36.729999999999997</v>
      </c>
      <c r="C103" s="40">
        <v>38.71</v>
      </c>
      <c r="D103" s="41">
        <v>40.68</v>
      </c>
      <c r="E103" s="40">
        <v>42.66</v>
      </c>
      <c r="F103" s="41">
        <v>44.64</v>
      </c>
      <c r="G103" s="80"/>
      <c r="H103" s="23"/>
      <c r="J103" s="34">
        <f t="shared" si="57"/>
        <v>2938.3999999999996</v>
      </c>
      <c r="K103" s="27">
        <f t="shared" si="57"/>
        <v>3096.8</v>
      </c>
      <c r="L103" s="27">
        <f t="shared" si="57"/>
        <v>3254.4</v>
      </c>
      <c r="M103" s="27">
        <f t="shared" si="57"/>
        <v>3412.7999999999997</v>
      </c>
      <c r="N103" s="27">
        <f t="shared" si="57"/>
        <v>3571.2</v>
      </c>
      <c r="O103" s="80"/>
      <c r="P103" s="23"/>
      <c r="R103" s="34">
        <f t="shared" si="50"/>
        <v>6366.5333333333328</v>
      </c>
      <c r="S103" s="27">
        <f t="shared" si="51"/>
        <v>6709.7333333333336</v>
      </c>
      <c r="T103" s="27">
        <f t="shared" si="52"/>
        <v>7051.2000000000007</v>
      </c>
      <c r="U103" s="27">
        <f t="shared" si="53"/>
        <v>7394.3999999999987</v>
      </c>
      <c r="V103" s="27">
        <f t="shared" si="54"/>
        <v>7737.5999999999995</v>
      </c>
      <c r="W103" s="80"/>
      <c r="X103" s="23"/>
      <c r="Z103" s="34">
        <f t="shared" si="56"/>
        <v>76398.399999999994</v>
      </c>
      <c r="AA103" s="27">
        <f t="shared" si="56"/>
        <v>80516.800000000003</v>
      </c>
      <c r="AB103" s="27">
        <f t="shared" si="56"/>
        <v>84614.400000000009</v>
      </c>
      <c r="AC103" s="27">
        <f t="shared" si="56"/>
        <v>88732.799999999988</v>
      </c>
      <c r="AD103" s="37">
        <f t="shared" si="56"/>
        <v>92851.199999999997</v>
      </c>
      <c r="AE103" s="83"/>
      <c r="AF103" s="50"/>
    </row>
    <row r="104" spans="1:32" x14ac:dyDescent="0.25">
      <c r="A104" s="28" t="s">
        <v>62</v>
      </c>
      <c r="B104" s="39">
        <v>30.62</v>
      </c>
      <c r="C104" s="40">
        <v>32.21</v>
      </c>
      <c r="D104" s="41">
        <v>33.799999999999997</v>
      </c>
      <c r="E104" s="40">
        <v>35.39</v>
      </c>
      <c r="F104" s="41">
        <v>36.979999999999997</v>
      </c>
      <c r="G104" s="80"/>
      <c r="H104" s="23"/>
      <c r="J104" s="34">
        <f t="shared" si="57"/>
        <v>2449.6</v>
      </c>
      <c r="K104" s="27">
        <f t="shared" si="57"/>
        <v>2576.8000000000002</v>
      </c>
      <c r="L104" s="27">
        <f t="shared" si="57"/>
        <v>2704</v>
      </c>
      <c r="M104" s="27">
        <f t="shared" si="57"/>
        <v>2831.2</v>
      </c>
      <c r="N104" s="27">
        <f t="shared" si="57"/>
        <v>2958.3999999999996</v>
      </c>
      <c r="O104" s="80"/>
      <c r="P104" s="23"/>
      <c r="R104" s="34">
        <f t="shared" si="50"/>
        <v>5307.4666666666662</v>
      </c>
      <c r="S104" s="27">
        <f t="shared" si="51"/>
        <v>5583.0666666666666</v>
      </c>
      <c r="T104" s="27">
        <f t="shared" si="52"/>
        <v>5858.666666666667</v>
      </c>
      <c r="U104" s="27">
        <f t="shared" si="53"/>
        <v>6134.2666666666664</v>
      </c>
      <c r="V104" s="27">
        <f t="shared" si="54"/>
        <v>6409.8666666666659</v>
      </c>
      <c r="W104" s="80"/>
      <c r="X104" s="23"/>
      <c r="Z104" s="34">
        <f t="shared" si="56"/>
        <v>63689.599999999999</v>
      </c>
      <c r="AA104" s="27">
        <f t="shared" si="56"/>
        <v>66996.800000000003</v>
      </c>
      <c r="AB104" s="27">
        <f t="shared" si="56"/>
        <v>70304</v>
      </c>
      <c r="AC104" s="27">
        <f t="shared" si="56"/>
        <v>73611.199999999997</v>
      </c>
      <c r="AD104" s="37">
        <f t="shared" si="56"/>
        <v>76918.399999999994</v>
      </c>
      <c r="AE104" s="83"/>
      <c r="AF104" s="50"/>
    </row>
    <row r="105" spans="1:32" x14ac:dyDescent="0.25">
      <c r="A105" s="28" t="s">
        <v>63</v>
      </c>
      <c r="B105" s="39">
        <v>20.12</v>
      </c>
      <c r="C105" s="40">
        <v>21.13</v>
      </c>
      <c r="D105" s="41">
        <v>22.18</v>
      </c>
      <c r="E105" s="40">
        <v>23.29</v>
      </c>
      <c r="F105" s="41">
        <v>24.45</v>
      </c>
      <c r="G105" s="80"/>
      <c r="H105" s="23"/>
      <c r="J105" s="34">
        <f t="shared" si="57"/>
        <v>1609.6000000000001</v>
      </c>
      <c r="K105" s="27">
        <f t="shared" si="57"/>
        <v>1690.3999999999999</v>
      </c>
      <c r="L105" s="27">
        <f t="shared" si="57"/>
        <v>1774.4</v>
      </c>
      <c r="M105" s="27">
        <f t="shared" si="57"/>
        <v>1863.1999999999998</v>
      </c>
      <c r="N105" s="27">
        <f t="shared" si="57"/>
        <v>1956</v>
      </c>
      <c r="O105" s="80"/>
      <c r="P105" s="23"/>
      <c r="R105" s="34">
        <f t="shared" si="50"/>
        <v>3487.4666666666672</v>
      </c>
      <c r="S105" s="27">
        <f t="shared" si="51"/>
        <v>3662.5333333333328</v>
      </c>
      <c r="T105" s="27">
        <f t="shared" si="52"/>
        <v>3844.5333333333333</v>
      </c>
      <c r="U105" s="27">
        <f t="shared" si="53"/>
        <v>4036.9333333333329</v>
      </c>
      <c r="V105" s="27">
        <f t="shared" si="54"/>
        <v>4238</v>
      </c>
      <c r="W105" s="80"/>
      <c r="X105" s="23"/>
      <c r="Z105" s="34">
        <f t="shared" si="56"/>
        <v>41849.600000000006</v>
      </c>
      <c r="AA105" s="27">
        <f t="shared" si="56"/>
        <v>43950.399999999994</v>
      </c>
      <c r="AB105" s="27">
        <f t="shared" si="56"/>
        <v>46134.400000000001</v>
      </c>
      <c r="AC105" s="27">
        <f t="shared" si="56"/>
        <v>48443.199999999997</v>
      </c>
      <c r="AD105" s="37">
        <f t="shared" si="56"/>
        <v>50856</v>
      </c>
      <c r="AE105" s="83"/>
      <c r="AF105" s="50"/>
    </row>
    <row r="106" spans="1:32" x14ac:dyDescent="0.25">
      <c r="A106" s="28" t="s">
        <v>64</v>
      </c>
      <c r="B106" s="39">
        <v>17.829999999999998</v>
      </c>
      <c r="C106" s="40">
        <v>18.73</v>
      </c>
      <c r="D106" s="41">
        <v>19.649999999999999</v>
      </c>
      <c r="E106" s="40">
        <v>20.64</v>
      </c>
      <c r="F106" s="41">
        <v>21.67</v>
      </c>
      <c r="G106" s="80"/>
      <c r="H106" s="23"/>
      <c r="J106" s="34">
        <f t="shared" si="57"/>
        <v>1426.3999999999999</v>
      </c>
      <c r="K106" s="27">
        <f t="shared" si="57"/>
        <v>1498.4</v>
      </c>
      <c r="L106" s="27">
        <f t="shared" si="57"/>
        <v>1572</v>
      </c>
      <c r="M106" s="27">
        <f t="shared" si="57"/>
        <v>1651.2</v>
      </c>
      <c r="N106" s="27">
        <f t="shared" si="57"/>
        <v>1733.6000000000001</v>
      </c>
      <c r="O106" s="80"/>
      <c r="P106" s="23"/>
      <c r="R106" s="34">
        <f t="shared" si="50"/>
        <v>3090.5333333333328</v>
      </c>
      <c r="S106" s="27">
        <f t="shared" si="51"/>
        <v>3246.5333333333333</v>
      </c>
      <c r="T106" s="27">
        <f t="shared" si="52"/>
        <v>3406</v>
      </c>
      <c r="U106" s="27">
        <f t="shared" si="53"/>
        <v>3577.6000000000004</v>
      </c>
      <c r="V106" s="27">
        <f t="shared" si="54"/>
        <v>3756.1333333333337</v>
      </c>
      <c r="W106" s="80"/>
      <c r="X106" s="23"/>
      <c r="Z106" s="34">
        <f t="shared" si="56"/>
        <v>37086.399999999994</v>
      </c>
      <c r="AA106" s="27">
        <f t="shared" si="56"/>
        <v>38958.400000000001</v>
      </c>
      <c r="AB106" s="27">
        <f t="shared" si="56"/>
        <v>40872</v>
      </c>
      <c r="AC106" s="27">
        <f t="shared" si="56"/>
        <v>42931.200000000004</v>
      </c>
      <c r="AD106" s="37">
        <f t="shared" si="56"/>
        <v>45073.600000000006</v>
      </c>
      <c r="AE106" s="83"/>
      <c r="AF106" s="50"/>
    </row>
    <row r="107" spans="1:32" ht="14.1" customHeight="1" x14ac:dyDescent="0.25">
      <c r="A107" s="43"/>
      <c r="B107" s="44"/>
      <c r="C107" s="45"/>
      <c r="D107" s="45"/>
      <c r="E107" s="46"/>
      <c r="F107" s="45"/>
      <c r="G107" s="80"/>
      <c r="H107" s="23"/>
      <c r="J107" s="47"/>
      <c r="K107" s="46"/>
      <c r="L107" s="48"/>
      <c r="M107" s="49"/>
      <c r="N107" s="48"/>
      <c r="O107" s="80"/>
      <c r="P107" s="23"/>
      <c r="Q107" s="27"/>
      <c r="R107" s="47"/>
      <c r="S107" s="49"/>
      <c r="T107" s="48"/>
      <c r="U107" s="49"/>
      <c r="V107" s="48"/>
      <c r="W107" s="80"/>
      <c r="X107" s="23"/>
      <c r="Z107" s="47"/>
      <c r="AA107" s="49"/>
      <c r="AB107" s="48"/>
      <c r="AC107" s="49"/>
      <c r="AD107" s="48"/>
      <c r="AE107" s="83"/>
      <c r="AF107" s="50"/>
    </row>
    <row r="108" spans="1:32" x14ac:dyDescent="0.25">
      <c r="A108" s="28" t="s">
        <v>65</v>
      </c>
      <c r="B108" s="39">
        <v>22.26</v>
      </c>
      <c r="C108" s="40" t="s">
        <v>28</v>
      </c>
      <c r="D108" s="40" t="s">
        <v>28</v>
      </c>
      <c r="E108" s="40" t="s">
        <v>28</v>
      </c>
      <c r="F108" s="40" t="s">
        <v>28</v>
      </c>
      <c r="G108" s="80"/>
      <c r="H108" s="23"/>
      <c r="J108" s="34">
        <f>B108*80</f>
        <v>1780.8000000000002</v>
      </c>
      <c r="K108" s="40" t="s">
        <v>28</v>
      </c>
      <c r="L108" s="40" t="s">
        <v>28</v>
      </c>
      <c r="M108" s="40" t="s">
        <v>28</v>
      </c>
      <c r="N108" s="40" t="s">
        <v>28</v>
      </c>
      <c r="O108" s="80"/>
      <c r="P108" s="23"/>
      <c r="R108" s="34">
        <f t="shared" ref="R108:R111" si="58">(J108*26)/12</f>
        <v>3858.4</v>
      </c>
      <c r="S108" s="40" t="s">
        <v>28</v>
      </c>
      <c r="T108" s="40" t="s">
        <v>28</v>
      </c>
      <c r="U108" s="40" t="s">
        <v>28</v>
      </c>
      <c r="V108" s="40" t="s">
        <v>28</v>
      </c>
      <c r="W108" s="80"/>
      <c r="X108" s="23"/>
      <c r="Z108" s="34">
        <f t="shared" si="56"/>
        <v>46300.800000000003</v>
      </c>
      <c r="AA108" s="40" t="s">
        <v>28</v>
      </c>
      <c r="AB108" s="40" t="s">
        <v>28</v>
      </c>
      <c r="AC108" s="40" t="s">
        <v>28</v>
      </c>
      <c r="AD108" s="40" t="s">
        <v>28</v>
      </c>
      <c r="AE108" s="83"/>
      <c r="AF108" s="50"/>
    </row>
    <row r="109" spans="1:32" x14ac:dyDescent="0.25">
      <c r="A109" s="28" t="s">
        <v>66</v>
      </c>
      <c r="B109" s="39">
        <v>23.44</v>
      </c>
      <c r="C109" s="40">
        <v>24.62</v>
      </c>
      <c r="D109" s="41">
        <v>25.85</v>
      </c>
      <c r="E109" s="40">
        <v>27.15</v>
      </c>
      <c r="F109" s="41">
        <v>28.51</v>
      </c>
      <c r="G109" s="80"/>
      <c r="H109" s="23"/>
      <c r="J109" s="34">
        <f>B109*80</f>
        <v>1875.2</v>
      </c>
      <c r="K109" s="27">
        <f t="shared" ref="K109:N111" si="59">C109*80</f>
        <v>1969.6000000000001</v>
      </c>
      <c r="L109" s="27">
        <f t="shared" si="59"/>
        <v>2068</v>
      </c>
      <c r="M109" s="27">
        <f t="shared" si="59"/>
        <v>2172</v>
      </c>
      <c r="N109" s="27">
        <f t="shared" si="59"/>
        <v>2280.8000000000002</v>
      </c>
      <c r="O109" s="80"/>
      <c r="P109" s="23"/>
      <c r="R109" s="34">
        <f t="shared" si="58"/>
        <v>4062.9333333333338</v>
      </c>
      <c r="S109" s="27">
        <f t="shared" ref="S109:S111" si="60">(K109*26)/12</f>
        <v>4267.4666666666672</v>
      </c>
      <c r="T109" s="27">
        <f t="shared" ref="T109:T111" si="61">(L109*26)/12</f>
        <v>4480.666666666667</v>
      </c>
      <c r="U109" s="27">
        <f t="shared" ref="U109:U111" si="62">(M109*26)/12</f>
        <v>4706</v>
      </c>
      <c r="V109" s="27">
        <f t="shared" ref="V109:V111" si="63">(N109*26)/12</f>
        <v>4941.7333333333336</v>
      </c>
      <c r="W109" s="80"/>
      <c r="X109" s="23"/>
      <c r="Z109" s="34">
        <f t="shared" si="56"/>
        <v>48755.200000000004</v>
      </c>
      <c r="AA109" s="27">
        <f t="shared" si="56"/>
        <v>51209.600000000006</v>
      </c>
      <c r="AB109" s="27">
        <f t="shared" si="56"/>
        <v>53768</v>
      </c>
      <c r="AC109" s="27">
        <f t="shared" si="56"/>
        <v>56472</v>
      </c>
      <c r="AD109" s="37">
        <f t="shared" si="56"/>
        <v>59300.800000000003</v>
      </c>
      <c r="AE109" s="83"/>
      <c r="AF109" s="50"/>
    </row>
    <row r="110" spans="1:32" x14ac:dyDescent="0.25">
      <c r="A110" s="28" t="s">
        <v>67</v>
      </c>
      <c r="B110" s="39">
        <v>24.66</v>
      </c>
      <c r="C110" s="40">
        <v>25.89</v>
      </c>
      <c r="D110" s="41">
        <v>27.19</v>
      </c>
      <c r="E110" s="40">
        <v>28.55</v>
      </c>
      <c r="F110" s="41">
        <v>29.98</v>
      </c>
      <c r="G110" s="80"/>
      <c r="H110" s="23"/>
      <c r="J110" s="34">
        <f>B110*80</f>
        <v>1972.8</v>
      </c>
      <c r="K110" s="27">
        <f t="shared" si="59"/>
        <v>2071.1999999999998</v>
      </c>
      <c r="L110" s="27">
        <f t="shared" si="59"/>
        <v>2175.2000000000003</v>
      </c>
      <c r="M110" s="27">
        <f t="shared" si="59"/>
        <v>2284</v>
      </c>
      <c r="N110" s="27">
        <f t="shared" si="59"/>
        <v>2398.4</v>
      </c>
      <c r="O110" s="80"/>
      <c r="P110" s="23"/>
      <c r="R110" s="34">
        <f t="shared" si="58"/>
        <v>4274.3999999999996</v>
      </c>
      <c r="S110" s="27">
        <f t="shared" si="60"/>
        <v>4487.5999999999995</v>
      </c>
      <c r="T110" s="27">
        <f t="shared" si="61"/>
        <v>4712.9333333333334</v>
      </c>
      <c r="U110" s="27">
        <f t="shared" si="62"/>
        <v>4948.666666666667</v>
      </c>
      <c r="V110" s="27">
        <f t="shared" si="63"/>
        <v>5196.5333333333338</v>
      </c>
      <c r="W110" s="80"/>
      <c r="X110" s="23"/>
      <c r="Z110" s="34">
        <f t="shared" si="56"/>
        <v>51292.799999999996</v>
      </c>
      <c r="AA110" s="27">
        <f t="shared" si="56"/>
        <v>53851.199999999997</v>
      </c>
      <c r="AB110" s="27">
        <f t="shared" si="56"/>
        <v>56555.200000000004</v>
      </c>
      <c r="AC110" s="27">
        <f t="shared" si="56"/>
        <v>59384</v>
      </c>
      <c r="AD110" s="37">
        <f t="shared" si="56"/>
        <v>62358.400000000001</v>
      </c>
      <c r="AE110" s="83"/>
      <c r="AF110" s="50"/>
    </row>
    <row r="111" spans="1:32" x14ac:dyDescent="0.25">
      <c r="A111" s="28" t="s">
        <v>68</v>
      </c>
      <c r="B111" s="39">
        <v>29.85</v>
      </c>
      <c r="C111" s="40">
        <v>31.34</v>
      </c>
      <c r="D111" s="41">
        <v>32.909999999999997</v>
      </c>
      <c r="E111" s="40">
        <v>34.56</v>
      </c>
      <c r="F111" s="41">
        <v>36.29</v>
      </c>
      <c r="G111" s="80"/>
      <c r="H111" s="23"/>
      <c r="J111" s="34">
        <f>B111*80</f>
        <v>2388</v>
      </c>
      <c r="K111" s="27">
        <f t="shared" si="59"/>
        <v>2507.1999999999998</v>
      </c>
      <c r="L111" s="27">
        <f t="shared" si="59"/>
        <v>2632.7999999999997</v>
      </c>
      <c r="M111" s="27">
        <f t="shared" si="59"/>
        <v>2764.8</v>
      </c>
      <c r="N111" s="27">
        <f t="shared" si="59"/>
        <v>2903.2</v>
      </c>
      <c r="O111" s="80"/>
      <c r="P111" s="23"/>
      <c r="R111" s="34">
        <f t="shared" si="58"/>
        <v>5174</v>
      </c>
      <c r="S111" s="27">
        <f t="shared" si="60"/>
        <v>5432.2666666666664</v>
      </c>
      <c r="T111" s="27">
        <f t="shared" si="61"/>
        <v>5704.3999999999987</v>
      </c>
      <c r="U111" s="27">
        <f t="shared" si="62"/>
        <v>5990.4000000000005</v>
      </c>
      <c r="V111" s="27">
        <f t="shared" si="63"/>
        <v>6290.2666666666664</v>
      </c>
      <c r="W111" s="80"/>
      <c r="X111" s="23"/>
      <c r="Z111" s="34">
        <f t="shared" si="56"/>
        <v>62088</v>
      </c>
      <c r="AA111" s="27">
        <f t="shared" si="56"/>
        <v>65187.199999999997</v>
      </c>
      <c r="AB111" s="27">
        <f t="shared" si="56"/>
        <v>68452.799999999988</v>
      </c>
      <c r="AC111" s="27">
        <f t="shared" si="56"/>
        <v>71884.800000000003</v>
      </c>
      <c r="AD111" s="37">
        <f t="shared" si="56"/>
        <v>75483.199999999997</v>
      </c>
      <c r="AE111" s="83"/>
      <c r="AF111" s="50"/>
    </row>
    <row r="112" spans="1:32" ht="14.1" customHeight="1" x14ac:dyDescent="0.25">
      <c r="A112" s="43"/>
      <c r="B112" s="44"/>
      <c r="C112" s="45"/>
      <c r="D112" s="45"/>
      <c r="E112" s="46"/>
      <c r="F112" s="45"/>
      <c r="G112" s="80"/>
      <c r="H112" s="23"/>
      <c r="J112" s="47"/>
      <c r="K112" s="46"/>
      <c r="L112" s="48"/>
      <c r="M112" s="49"/>
      <c r="N112" s="48"/>
      <c r="O112" s="80"/>
      <c r="P112" s="23"/>
      <c r="Q112" s="27"/>
      <c r="R112" s="47"/>
      <c r="S112" s="49"/>
      <c r="T112" s="48"/>
      <c r="U112" s="49"/>
      <c r="V112" s="48"/>
      <c r="W112" s="80"/>
      <c r="X112" s="23"/>
      <c r="Z112" s="47"/>
      <c r="AA112" s="49"/>
      <c r="AB112" s="48"/>
      <c r="AC112" s="49"/>
      <c r="AD112" s="48"/>
      <c r="AE112" s="83"/>
      <c r="AF112" s="50"/>
    </row>
    <row r="113" spans="1:32" x14ac:dyDescent="0.25">
      <c r="A113" s="28" t="s">
        <v>141</v>
      </c>
      <c r="B113" s="39">
        <v>22.64</v>
      </c>
      <c r="C113" s="40">
        <v>23.76</v>
      </c>
      <c r="D113" s="40">
        <v>24.95</v>
      </c>
      <c r="E113" s="40">
        <v>26.21</v>
      </c>
      <c r="F113" s="40">
        <v>27.51</v>
      </c>
      <c r="G113" s="80"/>
      <c r="H113" s="23"/>
      <c r="J113" s="34">
        <f>(B113*2912)/26</f>
        <v>2535.6800000000003</v>
      </c>
      <c r="K113" s="27">
        <f>(C113*2912)/26</f>
        <v>2661.1200000000003</v>
      </c>
      <c r="L113" s="27">
        <f>(D113*2912)/26</f>
        <v>2794.3999999999996</v>
      </c>
      <c r="M113" s="27">
        <f>(E113*2912)/26</f>
        <v>2935.52</v>
      </c>
      <c r="N113" s="27">
        <f>(F113*2912)/26</f>
        <v>3081.1200000000003</v>
      </c>
      <c r="O113" s="80"/>
      <c r="P113" s="23"/>
      <c r="R113" s="34">
        <f t="shared" ref="R113:R117" si="64">(J113*26)/12</f>
        <v>5493.9733333333343</v>
      </c>
      <c r="S113" s="40">
        <f t="shared" ref="S113:S117" si="65">(K113*26)/12</f>
        <v>5765.7600000000011</v>
      </c>
      <c r="T113" s="40">
        <f t="shared" ref="T113:T117" si="66">(L113*26)/12</f>
        <v>6054.5333333333328</v>
      </c>
      <c r="U113" s="40">
        <f t="shared" ref="U113:U117" si="67">(M113*26)/12</f>
        <v>6360.293333333334</v>
      </c>
      <c r="V113" s="40">
        <f t="shared" ref="V113:V117" si="68">(N113*26)/12</f>
        <v>6675.7600000000011</v>
      </c>
      <c r="W113" s="80"/>
      <c r="X113" s="23"/>
      <c r="Z113" s="34">
        <f t="shared" ref="Z113:AD117" si="69">J113*26</f>
        <v>65927.680000000008</v>
      </c>
      <c r="AA113" s="27">
        <f t="shared" si="69"/>
        <v>69189.12000000001</v>
      </c>
      <c r="AB113" s="27">
        <f t="shared" si="69"/>
        <v>72654.399999999994</v>
      </c>
      <c r="AC113" s="27">
        <f t="shared" si="69"/>
        <v>76323.520000000004</v>
      </c>
      <c r="AD113" s="37">
        <f t="shared" si="69"/>
        <v>80109.12000000001</v>
      </c>
      <c r="AE113" s="83"/>
      <c r="AF113" s="50"/>
    </row>
    <row r="114" spans="1:32" x14ac:dyDescent="0.25">
      <c r="A114" s="28" t="s">
        <v>142</v>
      </c>
      <c r="B114" s="39">
        <v>22.64</v>
      </c>
      <c r="C114" s="40">
        <v>23.76</v>
      </c>
      <c r="D114" s="40">
        <v>24.95</v>
      </c>
      <c r="E114" s="40">
        <v>26.21</v>
      </c>
      <c r="F114" s="40">
        <v>27.51</v>
      </c>
      <c r="G114" s="80"/>
      <c r="H114" s="23"/>
      <c r="J114" s="34">
        <f t="shared" ref="J114:M116" si="70">(B114*2912)/26</f>
        <v>2535.6800000000003</v>
      </c>
      <c r="K114" s="27">
        <f t="shared" si="70"/>
        <v>2661.1200000000003</v>
      </c>
      <c r="L114" s="27">
        <f t="shared" si="70"/>
        <v>2794.3999999999996</v>
      </c>
      <c r="M114" s="27">
        <f t="shared" si="70"/>
        <v>2935.52</v>
      </c>
      <c r="N114" s="27">
        <f t="shared" ref="N114:N116" si="71">(F114*2912)/26</f>
        <v>3081.1200000000003</v>
      </c>
      <c r="O114" s="80"/>
      <c r="P114" s="23"/>
      <c r="R114" s="34">
        <f t="shared" si="64"/>
        <v>5493.9733333333343</v>
      </c>
      <c r="S114" s="40">
        <f t="shared" si="65"/>
        <v>5765.7600000000011</v>
      </c>
      <c r="T114" s="40">
        <f t="shared" si="66"/>
        <v>6054.5333333333328</v>
      </c>
      <c r="U114" s="40">
        <f t="shared" si="67"/>
        <v>6360.293333333334</v>
      </c>
      <c r="V114" s="40">
        <f t="shared" si="68"/>
        <v>6675.7600000000011</v>
      </c>
      <c r="W114" s="80"/>
      <c r="X114" s="23"/>
      <c r="Z114" s="34">
        <f t="shared" si="69"/>
        <v>65927.680000000008</v>
      </c>
      <c r="AA114" s="27">
        <f t="shared" si="69"/>
        <v>69189.12000000001</v>
      </c>
      <c r="AB114" s="27">
        <f t="shared" si="69"/>
        <v>72654.399999999994</v>
      </c>
      <c r="AC114" s="27">
        <f t="shared" si="69"/>
        <v>76323.520000000004</v>
      </c>
      <c r="AD114" s="37">
        <f t="shared" si="69"/>
        <v>80109.12000000001</v>
      </c>
      <c r="AE114" s="83"/>
      <c r="AF114" s="50"/>
    </row>
    <row r="115" spans="1:32" x14ac:dyDescent="0.25">
      <c r="A115" s="28" t="s">
        <v>143</v>
      </c>
      <c r="B115" s="39">
        <v>18.600000000000001</v>
      </c>
      <c r="C115" s="40">
        <v>19.52</v>
      </c>
      <c r="D115" s="40">
        <v>20.5</v>
      </c>
      <c r="E115" s="40">
        <v>21.53</v>
      </c>
      <c r="F115" s="40">
        <v>22.6</v>
      </c>
      <c r="G115" s="80"/>
      <c r="H115" s="23"/>
      <c r="J115" s="34">
        <f t="shared" si="70"/>
        <v>2083.2000000000003</v>
      </c>
      <c r="K115" s="27">
        <f t="shared" si="70"/>
        <v>2186.2399999999998</v>
      </c>
      <c r="L115" s="27">
        <f t="shared" si="70"/>
        <v>2296</v>
      </c>
      <c r="M115" s="27">
        <f t="shared" si="70"/>
        <v>2411.36</v>
      </c>
      <c r="N115" s="27">
        <f t="shared" si="71"/>
        <v>2531.1999999999998</v>
      </c>
      <c r="O115" s="80"/>
      <c r="P115" s="23"/>
      <c r="R115" s="34">
        <f t="shared" si="64"/>
        <v>4513.6000000000004</v>
      </c>
      <c r="S115" s="40">
        <f t="shared" si="65"/>
        <v>4736.8533333333326</v>
      </c>
      <c r="T115" s="40">
        <f t="shared" si="66"/>
        <v>4974.666666666667</v>
      </c>
      <c r="U115" s="40">
        <f t="shared" si="67"/>
        <v>5224.6133333333337</v>
      </c>
      <c r="V115" s="40">
        <f t="shared" si="68"/>
        <v>5484.2666666666664</v>
      </c>
      <c r="W115" s="80"/>
      <c r="X115" s="23"/>
      <c r="Z115" s="34">
        <f t="shared" si="69"/>
        <v>54163.200000000004</v>
      </c>
      <c r="AA115" s="27">
        <f t="shared" si="69"/>
        <v>56842.239999999991</v>
      </c>
      <c r="AB115" s="27">
        <f t="shared" si="69"/>
        <v>59696</v>
      </c>
      <c r="AC115" s="27">
        <f t="shared" si="69"/>
        <v>62695.360000000001</v>
      </c>
      <c r="AD115" s="37">
        <f t="shared" si="69"/>
        <v>65811.199999999997</v>
      </c>
      <c r="AE115" s="83"/>
      <c r="AF115" s="50"/>
    </row>
    <row r="116" spans="1:32" x14ac:dyDescent="0.25">
      <c r="A116" s="28" t="s">
        <v>144</v>
      </c>
      <c r="B116" s="39">
        <v>15.83</v>
      </c>
      <c r="C116" s="40">
        <v>16.61</v>
      </c>
      <c r="D116" s="40">
        <v>17.440000000000001</v>
      </c>
      <c r="E116" s="40">
        <v>18.32</v>
      </c>
      <c r="F116" s="40">
        <v>19.239999999999998</v>
      </c>
      <c r="G116" s="80"/>
      <c r="H116" s="23"/>
      <c r="J116" s="34">
        <f t="shared" si="70"/>
        <v>1772.96</v>
      </c>
      <c r="K116" s="27">
        <f t="shared" si="70"/>
        <v>1860.32</v>
      </c>
      <c r="L116" s="27">
        <f t="shared" si="70"/>
        <v>1953.2800000000002</v>
      </c>
      <c r="M116" s="27">
        <f t="shared" si="70"/>
        <v>2051.84</v>
      </c>
      <c r="N116" s="27">
        <f t="shared" si="71"/>
        <v>2154.88</v>
      </c>
      <c r="O116" s="80"/>
      <c r="P116" s="23"/>
      <c r="R116" s="34">
        <f t="shared" si="64"/>
        <v>3841.4133333333334</v>
      </c>
      <c r="S116" s="40">
        <f t="shared" si="65"/>
        <v>4030.6933333333332</v>
      </c>
      <c r="T116" s="40">
        <f t="shared" si="66"/>
        <v>4232.1066666666675</v>
      </c>
      <c r="U116" s="40">
        <f t="shared" si="67"/>
        <v>4445.6533333333336</v>
      </c>
      <c r="V116" s="40">
        <f t="shared" si="68"/>
        <v>4668.9066666666668</v>
      </c>
      <c r="W116" s="80"/>
      <c r="X116" s="23"/>
      <c r="Z116" s="34">
        <f t="shared" si="69"/>
        <v>46096.959999999999</v>
      </c>
      <c r="AA116" s="27">
        <f t="shared" si="69"/>
        <v>48368.32</v>
      </c>
      <c r="AB116" s="27">
        <f t="shared" si="69"/>
        <v>50785.280000000006</v>
      </c>
      <c r="AC116" s="27">
        <f t="shared" si="69"/>
        <v>53347.840000000004</v>
      </c>
      <c r="AD116" s="37">
        <f t="shared" si="69"/>
        <v>56026.880000000005</v>
      </c>
      <c r="AE116" s="83"/>
      <c r="AF116" s="50"/>
    </row>
    <row r="117" spans="1:32" ht="13.8" thickBot="1" x14ac:dyDescent="0.3">
      <c r="A117" s="28" t="s">
        <v>69</v>
      </c>
      <c r="B117" s="104">
        <v>19.739999999999998</v>
      </c>
      <c r="C117" s="105">
        <v>20.72</v>
      </c>
      <c r="D117" s="105">
        <v>21.76</v>
      </c>
      <c r="E117" s="105">
        <v>22.84</v>
      </c>
      <c r="F117" s="105">
        <v>23.98</v>
      </c>
      <c r="G117" s="87"/>
      <c r="H117" s="66"/>
      <c r="J117" s="106">
        <f>B117*80</f>
        <v>1579.1999999999998</v>
      </c>
      <c r="K117" s="107">
        <f>C117*80</f>
        <v>1657.6</v>
      </c>
      <c r="L117" s="107">
        <f>D117*80</f>
        <v>1740.8000000000002</v>
      </c>
      <c r="M117" s="107">
        <f>E117*80</f>
        <v>1827.2</v>
      </c>
      <c r="N117" s="107">
        <f>F117*80</f>
        <v>1918.4</v>
      </c>
      <c r="O117" s="87"/>
      <c r="P117" s="66"/>
      <c r="R117" s="106">
        <f t="shared" si="64"/>
        <v>3421.6</v>
      </c>
      <c r="S117" s="105">
        <f t="shared" si="65"/>
        <v>3591.4666666666667</v>
      </c>
      <c r="T117" s="105">
        <f t="shared" si="66"/>
        <v>3771.7333333333336</v>
      </c>
      <c r="U117" s="105">
        <f t="shared" si="67"/>
        <v>3958.9333333333338</v>
      </c>
      <c r="V117" s="105">
        <f t="shared" si="68"/>
        <v>4156.5333333333338</v>
      </c>
      <c r="W117" s="87"/>
      <c r="X117" s="66"/>
      <c r="Z117" s="106">
        <f t="shared" si="69"/>
        <v>41059.199999999997</v>
      </c>
      <c r="AA117" s="107">
        <f t="shared" si="69"/>
        <v>43097.599999999999</v>
      </c>
      <c r="AB117" s="107">
        <f t="shared" si="69"/>
        <v>45260.800000000003</v>
      </c>
      <c r="AC117" s="107">
        <f t="shared" si="69"/>
        <v>47507.200000000004</v>
      </c>
      <c r="AD117" s="108">
        <f t="shared" si="69"/>
        <v>49878.400000000001</v>
      </c>
      <c r="AE117" s="109"/>
      <c r="AF117" s="110"/>
    </row>
    <row r="119" spans="1:32" x14ac:dyDescent="0.25">
      <c r="A119" s="68"/>
    </row>
    <row r="121" spans="1:32" x14ac:dyDescent="0.25">
      <c r="B121" s="2" t="s">
        <v>133</v>
      </c>
    </row>
    <row r="122" spans="1:32" x14ac:dyDescent="0.25">
      <c r="B122" s="71" t="s">
        <v>134</v>
      </c>
      <c r="C122" s="2" t="s">
        <v>161</v>
      </c>
    </row>
    <row r="123" spans="1:32" x14ac:dyDescent="0.25">
      <c r="B123" s="71" t="s">
        <v>135</v>
      </c>
      <c r="C123" s="2" t="s">
        <v>136</v>
      </c>
    </row>
    <row r="124" spans="1:32" x14ac:dyDescent="0.25">
      <c r="B124" s="71" t="s">
        <v>137</v>
      </c>
      <c r="C124" s="2" t="s">
        <v>140</v>
      </c>
    </row>
    <row r="125" spans="1:32" x14ac:dyDescent="0.25">
      <c r="B125" s="71" t="s">
        <v>138</v>
      </c>
      <c r="C125" s="2" t="s">
        <v>146</v>
      </c>
    </row>
    <row r="126" spans="1:32" x14ac:dyDescent="0.25">
      <c r="B126" s="71"/>
    </row>
  </sheetData>
  <sheetProtection password="D23F" sheet="1" objects="1" scenarios="1" selectLockedCells="1" selectUnlockedCells="1"/>
  <mergeCells count="5">
    <mergeCell ref="L3:V3"/>
    <mergeCell ref="B4:H4"/>
    <mergeCell ref="J4:P4"/>
    <mergeCell ref="R4:X4"/>
    <mergeCell ref="Z4:AF4"/>
  </mergeCells>
  <pageMargins left="0.25" right="0.25" top="0.75" bottom="0.75" header="0.3" footer="0.3"/>
  <pageSetup paperSize="5" scale="49" fitToHeight="0" orientation="landscape" r:id="rId1"/>
  <ignoredErrors>
    <ignoredError sqref="C42:F4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F161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33203125" defaultRowHeight="13.2" x14ac:dyDescent="0.25"/>
  <cols>
    <col min="1" max="1" width="62" style="2" customWidth="1"/>
    <col min="2" max="4" width="8.77734375" style="2" customWidth="1"/>
    <col min="5" max="5" width="8.77734375" style="3" customWidth="1"/>
    <col min="6" max="7" width="8.77734375" style="2" customWidth="1"/>
    <col min="8" max="8" width="10.109375" style="2" customWidth="1"/>
    <col min="9" max="9" width="1.77734375" style="2" customWidth="1"/>
    <col min="10" max="10" width="12.77734375" style="2" customWidth="1"/>
    <col min="11" max="11" width="12.77734375" style="3" customWidth="1"/>
    <col min="12" max="12" width="12.77734375" style="2" customWidth="1"/>
    <col min="13" max="13" width="12.77734375" style="3" customWidth="1"/>
    <col min="14" max="14" width="12.77734375" style="2" customWidth="1"/>
    <col min="15" max="15" width="10.44140625" style="2" customWidth="1"/>
    <col min="16" max="16" width="10.6640625" style="2" customWidth="1"/>
    <col min="17" max="17" width="2" style="2" customWidth="1"/>
    <col min="18" max="18" width="12" style="2" customWidth="1"/>
    <col min="19" max="19" width="12" style="3" customWidth="1"/>
    <col min="20" max="20" width="12" style="2" customWidth="1"/>
    <col min="21" max="21" width="12" style="3" customWidth="1"/>
    <col min="22" max="24" width="12" style="2" customWidth="1"/>
    <col min="25" max="25" width="2.109375" style="2" customWidth="1"/>
    <col min="26" max="26" width="12.77734375" style="2" bestFit="1" customWidth="1"/>
    <col min="27" max="27" width="12" style="3" customWidth="1"/>
    <col min="28" max="28" width="12.77734375" style="2" bestFit="1" customWidth="1"/>
    <col min="29" max="29" width="12" style="3" customWidth="1"/>
    <col min="30" max="30" width="12.77734375" style="2" bestFit="1" customWidth="1"/>
    <col min="31" max="31" width="13.109375" style="2" customWidth="1"/>
    <col min="32" max="32" width="12" style="2" customWidth="1"/>
    <col min="33" max="16384" width="9.33203125" style="2"/>
  </cols>
  <sheetData>
    <row r="1" spans="1:32" ht="15.6" x14ac:dyDescent="0.25">
      <c r="A1" s="1" t="s">
        <v>119</v>
      </c>
    </row>
    <row r="2" spans="1:32" ht="15.6" x14ac:dyDescent="0.25">
      <c r="A2" s="1" t="s">
        <v>208</v>
      </c>
    </row>
    <row r="3" spans="1:32" ht="13.8" thickBot="1" x14ac:dyDescent="0.3">
      <c r="A3" s="4"/>
      <c r="B3" s="5"/>
      <c r="C3" s="5"/>
      <c r="D3" s="5"/>
      <c r="E3" s="6"/>
      <c r="F3" s="5"/>
      <c r="G3" s="5"/>
      <c r="H3" s="5"/>
      <c r="I3" s="5"/>
      <c r="J3" s="7"/>
      <c r="K3" s="8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9"/>
      <c r="X3" s="9"/>
      <c r="AA3" s="2"/>
      <c r="AC3" s="2"/>
      <c r="AE3" s="9"/>
      <c r="AF3" s="9"/>
    </row>
    <row r="4" spans="1:32" ht="13.2" customHeight="1" x14ac:dyDescent="0.25">
      <c r="A4" s="5"/>
      <c r="B4" s="281" t="s">
        <v>29</v>
      </c>
      <c r="C4" s="282"/>
      <c r="D4" s="282"/>
      <c r="E4" s="282"/>
      <c r="F4" s="282"/>
      <c r="G4" s="283"/>
      <c r="H4" s="284"/>
      <c r="I4" s="10"/>
      <c r="J4" s="276" t="s">
        <v>2</v>
      </c>
      <c r="K4" s="277"/>
      <c r="L4" s="277"/>
      <c r="M4" s="277"/>
      <c r="N4" s="277"/>
      <c r="O4" s="277"/>
      <c r="P4" s="278"/>
      <c r="Q4" s="5"/>
      <c r="R4" s="276" t="s">
        <v>30</v>
      </c>
      <c r="S4" s="277"/>
      <c r="T4" s="277"/>
      <c r="U4" s="277"/>
      <c r="V4" s="277"/>
      <c r="W4" s="277"/>
      <c r="X4" s="278"/>
      <c r="Z4" s="276" t="s">
        <v>181</v>
      </c>
      <c r="AA4" s="277"/>
      <c r="AB4" s="277"/>
      <c r="AC4" s="277"/>
      <c r="AD4" s="277"/>
      <c r="AE4" s="277"/>
      <c r="AF4" s="278"/>
    </row>
    <row r="5" spans="1:32" s="5" customFormat="1" ht="24" customHeight="1" thickBot="1" x14ac:dyDescent="0.3">
      <c r="A5" s="11" t="s">
        <v>31</v>
      </c>
      <c r="B5" s="12" t="s">
        <v>3</v>
      </c>
      <c r="C5" s="13" t="s">
        <v>4</v>
      </c>
      <c r="D5" s="14" t="s">
        <v>5</v>
      </c>
      <c r="E5" s="13" t="s">
        <v>6</v>
      </c>
      <c r="F5" s="14" t="s">
        <v>7</v>
      </c>
      <c r="G5" s="14" t="s">
        <v>198</v>
      </c>
      <c r="H5" s="15" t="s">
        <v>145</v>
      </c>
      <c r="I5" s="8"/>
      <c r="J5" s="16" t="s">
        <v>3</v>
      </c>
      <c r="K5" s="13" t="s">
        <v>4</v>
      </c>
      <c r="L5" s="13" t="s">
        <v>5</v>
      </c>
      <c r="M5" s="13" t="s">
        <v>6</v>
      </c>
      <c r="N5" s="13" t="s">
        <v>7</v>
      </c>
      <c r="O5" s="14" t="s">
        <v>147</v>
      </c>
      <c r="P5" s="15" t="s">
        <v>145</v>
      </c>
      <c r="Q5" s="10"/>
      <c r="R5" s="17" t="s">
        <v>3</v>
      </c>
      <c r="S5" s="18" t="s">
        <v>4</v>
      </c>
      <c r="T5" s="18" t="s">
        <v>5</v>
      </c>
      <c r="U5" s="18" t="s">
        <v>6</v>
      </c>
      <c r="V5" s="18" t="s">
        <v>7</v>
      </c>
      <c r="W5" s="14" t="s">
        <v>147</v>
      </c>
      <c r="X5" s="15" t="s">
        <v>145</v>
      </c>
      <c r="Z5" s="17" t="s">
        <v>3</v>
      </c>
      <c r="AA5" s="18" t="s">
        <v>4</v>
      </c>
      <c r="AB5" s="18" t="s">
        <v>5</v>
      </c>
      <c r="AC5" s="18" t="s">
        <v>6</v>
      </c>
      <c r="AD5" s="18" t="s">
        <v>7</v>
      </c>
      <c r="AE5" s="14" t="s">
        <v>147</v>
      </c>
      <c r="AF5" s="15" t="s">
        <v>145</v>
      </c>
    </row>
    <row r="6" spans="1:32" ht="13.2" customHeight="1" x14ac:dyDescent="0.25">
      <c r="A6" s="28" t="s">
        <v>1</v>
      </c>
      <c r="B6" s="88">
        <v>82.21</v>
      </c>
      <c r="C6" s="75" t="s">
        <v>28</v>
      </c>
      <c r="D6" s="89">
        <v>82.21</v>
      </c>
      <c r="E6" s="75" t="s">
        <v>28</v>
      </c>
      <c r="F6" s="89">
        <v>82.21</v>
      </c>
      <c r="G6" s="78"/>
      <c r="H6" s="79"/>
      <c r="I6" s="33"/>
      <c r="J6" s="34">
        <f t="shared" ref="J6:J12" si="0">B6*80</f>
        <v>6576.7999999999993</v>
      </c>
      <c r="K6" s="35" t="s">
        <v>28</v>
      </c>
      <c r="L6" s="27">
        <f t="shared" ref="L6:L12" si="1">D6*80</f>
        <v>6576.7999999999993</v>
      </c>
      <c r="M6" s="35" t="s">
        <v>28</v>
      </c>
      <c r="N6" s="27">
        <f t="shared" ref="N6:N12" si="2">F6*80</f>
        <v>6576.7999999999993</v>
      </c>
      <c r="O6" s="80"/>
      <c r="P6" s="23"/>
      <c r="Q6" s="27"/>
      <c r="R6" s="34">
        <f>(J6*26)/12</f>
        <v>14249.733333333332</v>
      </c>
      <c r="S6" s="35" t="s">
        <v>28</v>
      </c>
      <c r="T6" s="27">
        <f>(L6*26)/12</f>
        <v>14249.733333333332</v>
      </c>
      <c r="U6" s="35" t="s">
        <v>28</v>
      </c>
      <c r="V6" s="27">
        <f>(N6*26)/12</f>
        <v>14249.733333333332</v>
      </c>
      <c r="W6" s="80"/>
      <c r="X6" s="23"/>
      <c r="Z6" s="34">
        <f>J6*26</f>
        <v>170996.8</v>
      </c>
      <c r="AA6" s="35" t="s">
        <v>28</v>
      </c>
      <c r="AB6" s="81">
        <f>L6*26</f>
        <v>170996.8</v>
      </c>
      <c r="AC6" s="35" t="s">
        <v>28</v>
      </c>
      <c r="AD6" s="82">
        <f>N6*26</f>
        <v>170996.8</v>
      </c>
      <c r="AE6" s="80"/>
      <c r="AF6" s="23"/>
    </row>
    <row r="7" spans="1:32" x14ac:dyDescent="0.25">
      <c r="A7" s="38" t="s">
        <v>209</v>
      </c>
      <c r="B7" s="39">
        <v>57.46</v>
      </c>
      <c r="C7" s="40" t="s">
        <v>28</v>
      </c>
      <c r="D7" s="41">
        <v>65.709199999999996</v>
      </c>
      <c r="E7" s="40" t="s">
        <v>28</v>
      </c>
      <c r="F7" s="41">
        <v>73.958400000000012</v>
      </c>
      <c r="G7" s="80"/>
      <c r="H7" s="23"/>
      <c r="I7" s="41"/>
      <c r="J7" s="34">
        <f t="shared" si="0"/>
        <v>4596.8</v>
      </c>
      <c r="K7" s="35" t="s">
        <v>28</v>
      </c>
      <c r="L7" s="27">
        <f t="shared" si="1"/>
        <v>5256.7359999999999</v>
      </c>
      <c r="M7" s="35" t="s">
        <v>28</v>
      </c>
      <c r="N7" s="27">
        <f t="shared" si="2"/>
        <v>5916.6720000000005</v>
      </c>
      <c r="O7" s="80"/>
      <c r="P7" s="23"/>
      <c r="Q7" s="27"/>
      <c r="R7" s="34">
        <f t="shared" ref="R7:R12" si="3">(J7*26)/12</f>
        <v>9959.7333333333336</v>
      </c>
      <c r="S7" s="35" t="s">
        <v>28</v>
      </c>
      <c r="T7" s="27">
        <f t="shared" ref="T7:T12" si="4">(L7*26)/12</f>
        <v>11389.594666666666</v>
      </c>
      <c r="U7" s="35" t="s">
        <v>28</v>
      </c>
      <c r="V7" s="27">
        <f t="shared" ref="V7:V12" si="5">(N7*26)/12</f>
        <v>12819.456</v>
      </c>
      <c r="W7" s="80"/>
      <c r="X7" s="23"/>
      <c r="Z7" s="34">
        <f t="shared" ref="Z7:Z34" si="6">J7*26</f>
        <v>119516.8</v>
      </c>
      <c r="AA7" s="35" t="s">
        <v>28</v>
      </c>
      <c r="AB7" s="27">
        <f t="shared" ref="AB7:AB34" si="7">L7*26</f>
        <v>136675.136</v>
      </c>
      <c r="AC7" s="35" t="s">
        <v>28</v>
      </c>
      <c r="AD7" s="37">
        <f t="shared" ref="AD7:AE22" si="8">N7*26</f>
        <v>153833.47200000001</v>
      </c>
      <c r="AE7" s="80"/>
      <c r="AF7" s="23"/>
    </row>
    <row r="8" spans="1:32" x14ac:dyDescent="0.25">
      <c r="A8" s="42" t="s">
        <v>128</v>
      </c>
      <c r="B8" s="39">
        <v>27.23</v>
      </c>
      <c r="C8" s="40" t="s">
        <v>28</v>
      </c>
      <c r="D8" s="41">
        <v>33.475000000000001</v>
      </c>
      <c r="E8" s="40" t="s">
        <v>28</v>
      </c>
      <c r="F8" s="41">
        <v>39.719999999999992</v>
      </c>
      <c r="G8" s="80"/>
      <c r="H8" s="23"/>
      <c r="I8" s="41"/>
      <c r="J8" s="34">
        <f t="shared" si="0"/>
        <v>2178.4</v>
      </c>
      <c r="K8" s="35" t="s">
        <v>28</v>
      </c>
      <c r="L8" s="27">
        <f t="shared" si="1"/>
        <v>2678</v>
      </c>
      <c r="M8" s="35" t="s">
        <v>28</v>
      </c>
      <c r="N8" s="27">
        <f t="shared" si="2"/>
        <v>3177.5999999999995</v>
      </c>
      <c r="O8" s="80"/>
      <c r="P8" s="23"/>
      <c r="Q8" s="27"/>
      <c r="R8" s="34">
        <f t="shared" si="3"/>
        <v>4719.8666666666668</v>
      </c>
      <c r="S8" s="35" t="s">
        <v>28</v>
      </c>
      <c r="T8" s="27">
        <f t="shared" si="4"/>
        <v>5802.333333333333</v>
      </c>
      <c r="U8" s="35" t="s">
        <v>28</v>
      </c>
      <c r="V8" s="27">
        <f t="shared" si="5"/>
        <v>6884.7999999999993</v>
      </c>
      <c r="W8" s="80"/>
      <c r="X8" s="23"/>
      <c r="Z8" s="34">
        <f t="shared" si="6"/>
        <v>56638.400000000001</v>
      </c>
      <c r="AA8" s="35" t="s">
        <v>28</v>
      </c>
      <c r="AB8" s="27">
        <f t="shared" si="7"/>
        <v>69628</v>
      </c>
      <c r="AC8" s="35" t="s">
        <v>28</v>
      </c>
      <c r="AD8" s="37">
        <f t="shared" si="8"/>
        <v>82617.599999999991</v>
      </c>
      <c r="AE8" s="80"/>
      <c r="AF8" s="23"/>
    </row>
    <row r="9" spans="1:32" x14ac:dyDescent="0.25">
      <c r="A9" s="42" t="s">
        <v>210</v>
      </c>
      <c r="B9" s="39">
        <v>52.370000000000005</v>
      </c>
      <c r="C9" s="40" t="s">
        <v>28</v>
      </c>
      <c r="D9" s="41">
        <v>60.237750000000005</v>
      </c>
      <c r="E9" s="40" t="s">
        <v>28</v>
      </c>
      <c r="F9" s="41">
        <v>68.105500000000006</v>
      </c>
      <c r="G9" s="80"/>
      <c r="H9" s="23"/>
      <c r="I9" s="41"/>
      <c r="J9" s="34">
        <f t="shared" si="0"/>
        <v>4189.6000000000004</v>
      </c>
      <c r="K9" s="35" t="s">
        <v>28</v>
      </c>
      <c r="L9" s="27">
        <f t="shared" si="1"/>
        <v>4819.0200000000004</v>
      </c>
      <c r="M9" s="35" t="s">
        <v>28</v>
      </c>
      <c r="N9" s="27">
        <f t="shared" si="2"/>
        <v>5448.4400000000005</v>
      </c>
      <c r="O9" s="80"/>
      <c r="P9" s="23"/>
      <c r="Q9" s="27"/>
      <c r="R9" s="34">
        <f t="shared" si="3"/>
        <v>9077.4666666666672</v>
      </c>
      <c r="S9" s="35" t="s">
        <v>28</v>
      </c>
      <c r="T9" s="27">
        <f t="shared" si="4"/>
        <v>10441.210000000001</v>
      </c>
      <c r="U9" s="35" t="s">
        <v>28</v>
      </c>
      <c r="V9" s="27">
        <f t="shared" si="5"/>
        <v>11804.953333333333</v>
      </c>
      <c r="W9" s="80"/>
      <c r="X9" s="23"/>
      <c r="Z9" s="34">
        <f t="shared" si="6"/>
        <v>108929.60000000001</v>
      </c>
      <c r="AA9" s="35" t="s">
        <v>28</v>
      </c>
      <c r="AB9" s="27">
        <f t="shared" si="7"/>
        <v>125294.52000000002</v>
      </c>
      <c r="AC9" s="35" t="s">
        <v>28</v>
      </c>
      <c r="AD9" s="37">
        <f t="shared" si="8"/>
        <v>141659.44</v>
      </c>
      <c r="AE9" s="80"/>
      <c r="AF9" s="23"/>
    </row>
    <row r="10" spans="1:32" x14ac:dyDescent="0.25">
      <c r="A10" s="42" t="s">
        <v>211</v>
      </c>
      <c r="B10" s="39">
        <v>52.370000000000005</v>
      </c>
      <c r="C10" s="40" t="s">
        <v>28</v>
      </c>
      <c r="D10" s="41">
        <v>60.237750000000005</v>
      </c>
      <c r="E10" s="40" t="s">
        <v>28</v>
      </c>
      <c r="F10" s="41">
        <v>68.105500000000006</v>
      </c>
      <c r="G10" s="80"/>
      <c r="H10" s="23"/>
      <c r="I10" s="41"/>
      <c r="J10" s="34">
        <f t="shared" si="0"/>
        <v>4189.6000000000004</v>
      </c>
      <c r="K10" s="35" t="s">
        <v>28</v>
      </c>
      <c r="L10" s="27">
        <f t="shared" si="1"/>
        <v>4819.0200000000004</v>
      </c>
      <c r="M10" s="35" t="s">
        <v>28</v>
      </c>
      <c r="N10" s="27">
        <f t="shared" si="2"/>
        <v>5448.4400000000005</v>
      </c>
      <c r="O10" s="80"/>
      <c r="P10" s="23"/>
      <c r="Q10" s="27"/>
      <c r="R10" s="34">
        <f t="shared" si="3"/>
        <v>9077.4666666666672</v>
      </c>
      <c r="S10" s="35" t="s">
        <v>28</v>
      </c>
      <c r="T10" s="27">
        <f t="shared" si="4"/>
        <v>10441.210000000001</v>
      </c>
      <c r="U10" s="35" t="s">
        <v>28</v>
      </c>
      <c r="V10" s="27">
        <f t="shared" si="5"/>
        <v>11804.953333333333</v>
      </c>
      <c r="W10" s="80"/>
      <c r="X10" s="23"/>
      <c r="Z10" s="34">
        <f t="shared" si="6"/>
        <v>108929.60000000001</v>
      </c>
      <c r="AA10" s="35" t="s">
        <v>28</v>
      </c>
      <c r="AB10" s="27">
        <f t="shared" si="7"/>
        <v>125294.52000000002</v>
      </c>
      <c r="AC10" s="35" t="s">
        <v>28</v>
      </c>
      <c r="AD10" s="37">
        <f t="shared" si="8"/>
        <v>141659.44</v>
      </c>
      <c r="AE10" s="80"/>
      <c r="AF10" s="23"/>
    </row>
    <row r="11" spans="1:32" x14ac:dyDescent="0.25">
      <c r="A11" s="42" t="s">
        <v>212</v>
      </c>
      <c r="B11" s="39">
        <v>52.370000000000005</v>
      </c>
      <c r="C11" s="40" t="s">
        <v>28</v>
      </c>
      <c r="D11" s="41">
        <v>60.237750000000005</v>
      </c>
      <c r="E11" s="40" t="s">
        <v>28</v>
      </c>
      <c r="F11" s="41">
        <v>68.105500000000006</v>
      </c>
      <c r="G11" s="80"/>
      <c r="H11" s="23"/>
      <c r="I11" s="41"/>
      <c r="J11" s="34">
        <f t="shared" si="0"/>
        <v>4189.6000000000004</v>
      </c>
      <c r="K11" s="35" t="s">
        <v>28</v>
      </c>
      <c r="L11" s="27">
        <f t="shared" si="1"/>
        <v>4819.0200000000004</v>
      </c>
      <c r="M11" s="35" t="s">
        <v>28</v>
      </c>
      <c r="N11" s="27">
        <f t="shared" si="2"/>
        <v>5448.4400000000005</v>
      </c>
      <c r="O11" s="80"/>
      <c r="P11" s="23"/>
      <c r="Q11" s="27"/>
      <c r="R11" s="34">
        <f t="shared" si="3"/>
        <v>9077.4666666666672</v>
      </c>
      <c r="S11" s="35" t="s">
        <v>28</v>
      </c>
      <c r="T11" s="27">
        <f t="shared" si="4"/>
        <v>10441.210000000001</v>
      </c>
      <c r="U11" s="35" t="s">
        <v>28</v>
      </c>
      <c r="V11" s="27">
        <f t="shared" si="5"/>
        <v>11804.953333333333</v>
      </c>
      <c r="W11" s="80"/>
      <c r="X11" s="23"/>
      <c r="Z11" s="34">
        <f t="shared" si="6"/>
        <v>108929.60000000001</v>
      </c>
      <c r="AA11" s="35" t="s">
        <v>28</v>
      </c>
      <c r="AB11" s="27">
        <f t="shared" si="7"/>
        <v>125294.52000000002</v>
      </c>
      <c r="AC11" s="35" t="s">
        <v>28</v>
      </c>
      <c r="AD11" s="37">
        <f t="shared" si="8"/>
        <v>141659.44</v>
      </c>
      <c r="AE11" s="80"/>
      <c r="AF11" s="23"/>
    </row>
    <row r="12" spans="1:32" x14ac:dyDescent="0.25">
      <c r="A12" s="42" t="s">
        <v>213</v>
      </c>
      <c r="B12" s="39">
        <v>56.92</v>
      </c>
      <c r="C12" s="40" t="s">
        <v>28</v>
      </c>
      <c r="D12" s="41">
        <v>65.016549999999995</v>
      </c>
      <c r="E12" s="40" t="s">
        <v>28</v>
      </c>
      <c r="F12" s="41">
        <v>73.113100000000003</v>
      </c>
      <c r="G12" s="80"/>
      <c r="H12" s="23"/>
      <c r="I12" s="41"/>
      <c r="J12" s="34">
        <f t="shared" si="0"/>
        <v>4553.6000000000004</v>
      </c>
      <c r="K12" s="35" t="s">
        <v>28</v>
      </c>
      <c r="L12" s="27">
        <f t="shared" si="1"/>
        <v>5201.3239999999996</v>
      </c>
      <c r="M12" s="35" t="s">
        <v>28</v>
      </c>
      <c r="N12" s="27">
        <f t="shared" si="2"/>
        <v>5849.0480000000007</v>
      </c>
      <c r="O12" s="80"/>
      <c r="P12" s="23"/>
      <c r="Q12" s="27"/>
      <c r="R12" s="34">
        <f t="shared" si="3"/>
        <v>9866.1333333333332</v>
      </c>
      <c r="S12" s="35" t="s">
        <v>28</v>
      </c>
      <c r="T12" s="27">
        <f t="shared" si="4"/>
        <v>11269.535333333333</v>
      </c>
      <c r="U12" s="35" t="s">
        <v>28</v>
      </c>
      <c r="V12" s="27">
        <f t="shared" si="5"/>
        <v>12672.937333333335</v>
      </c>
      <c r="W12" s="80"/>
      <c r="X12" s="23"/>
      <c r="Z12" s="34">
        <f t="shared" si="6"/>
        <v>118393.60000000001</v>
      </c>
      <c r="AA12" s="35" t="s">
        <v>28</v>
      </c>
      <c r="AB12" s="27">
        <f t="shared" si="7"/>
        <v>135234.424</v>
      </c>
      <c r="AC12" s="35" t="s">
        <v>28</v>
      </c>
      <c r="AD12" s="37">
        <f t="shared" si="8"/>
        <v>152075.24800000002</v>
      </c>
      <c r="AE12" s="80"/>
      <c r="AF12" s="23"/>
    </row>
    <row r="13" spans="1:32" ht="14.1" customHeight="1" x14ac:dyDescent="0.25">
      <c r="A13" s="43"/>
      <c r="B13" s="44"/>
      <c r="C13" s="45"/>
      <c r="D13" s="45"/>
      <c r="E13" s="46"/>
      <c r="F13" s="45"/>
      <c r="G13" s="80"/>
      <c r="H13" s="23"/>
      <c r="J13" s="47"/>
      <c r="K13" s="46"/>
      <c r="L13" s="48"/>
      <c r="M13" s="49"/>
      <c r="N13" s="48"/>
      <c r="O13" s="80"/>
      <c r="P13" s="23"/>
      <c r="Q13" s="27"/>
      <c r="R13" s="47"/>
      <c r="S13" s="49"/>
      <c r="T13" s="48"/>
      <c r="U13" s="49"/>
      <c r="V13" s="48"/>
      <c r="W13" s="80"/>
      <c r="X13" s="23"/>
      <c r="Z13" s="47"/>
      <c r="AA13" s="49"/>
      <c r="AB13" s="48"/>
      <c r="AC13" s="49"/>
      <c r="AD13" s="48"/>
      <c r="AE13" s="80"/>
      <c r="AF13" s="23"/>
    </row>
    <row r="14" spans="1:32" s="21" customFormat="1" ht="14.1" customHeight="1" x14ac:dyDescent="0.25">
      <c r="A14" s="19" t="s">
        <v>197</v>
      </c>
      <c r="B14" s="20"/>
      <c r="E14" s="22"/>
      <c r="G14" s="80"/>
      <c r="H14" s="23"/>
      <c r="I14" s="2"/>
      <c r="J14" s="24"/>
      <c r="K14" s="22"/>
      <c r="L14" s="25"/>
      <c r="M14" s="26"/>
      <c r="N14" s="25"/>
      <c r="O14" s="80"/>
      <c r="P14" s="23"/>
      <c r="Q14" s="27"/>
      <c r="R14" s="24"/>
      <c r="S14" s="26"/>
      <c r="T14" s="25"/>
      <c r="U14" s="26"/>
      <c r="V14" s="25"/>
      <c r="W14" s="80"/>
      <c r="X14" s="23"/>
      <c r="Z14" s="24"/>
      <c r="AA14" s="26"/>
      <c r="AB14" s="25"/>
      <c r="AC14" s="26"/>
      <c r="AD14" s="25"/>
      <c r="AE14" s="83"/>
      <c r="AF14" s="23"/>
    </row>
    <row r="15" spans="1:32" x14ac:dyDescent="0.25">
      <c r="A15" s="28" t="s">
        <v>9</v>
      </c>
      <c r="B15" s="39">
        <v>23.84</v>
      </c>
      <c r="C15" s="40" t="s">
        <v>28</v>
      </c>
      <c r="D15" s="41">
        <v>26.42</v>
      </c>
      <c r="E15" s="40" t="s">
        <v>28</v>
      </c>
      <c r="F15" s="41">
        <v>28.98</v>
      </c>
      <c r="G15" s="84">
        <f t="shared" ref="G15:G34" si="9">F15+(F15*0.1)</f>
        <v>31.878</v>
      </c>
      <c r="H15" s="23"/>
      <c r="J15" s="34">
        <f t="shared" ref="J15:J34" si="10">B15*80</f>
        <v>1907.2</v>
      </c>
      <c r="K15" s="3" t="s">
        <v>28</v>
      </c>
      <c r="L15" s="27">
        <f t="shared" ref="L15:L34" si="11">D15*80</f>
        <v>2113.6000000000004</v>
      </c>
      <c r="M15" s="35" t="s">
        <v>28</v>
      </c>
      <c r="N15" s="27">
        <f t="shared" ref="N15:O34" si="12">F15*80</f>
        <v>2318.4</v>
      </c>
      <c r="O15" s="85">
        <f t="shared" si="12"/>
        <v>2550.2399999999998</v>
      </c>
      <c r="P15" s="23"/>
      <c r="Q15" s="27"/>
      <c r="R15" s="34">
        <f t="shared" ref="R15:R34" si="13">(J15*26)/12</f>
        <v>4132.2666666666673</v>
      </c>
      <c r="S15" s="35" t="s">
        <v>28</v>
      </c>
      <c r="T15" s="27">
        <f t="shared" ref="T15:T34" si="14">(L15*26)/12</f>
        <v>4579.4666666666672</v>
      </c>
      <c r="U15" s="35" t="s">
        <v>28</v>
      </c>
      <c r="V15" s="27">
        <f t="shared" ref="V15:W34" si="15">(N15*26)/12</f>
        <v>5023.2</v>
      </c>
      <c r="W15" s="85">
        <f t="shared" si="15"/>
        <v>5525.5199999999995</v>
      </c>
      <c r="X15" s="23"/>
      <c r="Z15" s="34">
        <f t="shared" si="6"/>
        <v>49587.200000000004</v>
      </c>
      <c r="AA15" s="35" t="s">
        <v>28</v>
      </c>
      <c r="AB15" s="27">
        <f t="shared" si="7"/>
        <v>54953.600000000006</v>
      </c>
      <c r="AC15" s="35" t="s">
        <v>28</v>
      </c>
      <c r="AD15" s="37">
        <f t="shared" si="8"/>
        <v>60278.400000000001</v>
      </c>
      <c r="AE15" s="37">
        <f t="shared" si="8"/>
        <v>66306.239999999991</v>
      </c>
      <c r="AF15" s="23"/>
    </row>
    <row r="16" spans="1:32" x14ac:dyDescent="0.25">
      <c r="A16" s="28" t="s">
        <v>10</v>
      </c>
      <c r="B16" s="39">
        <v>39.549999999999997</v>
      </c>
      <c r="C16" s="40" t="s">
        <v>28</v>
      </c>
      <c r="D16" s="41">
        <v>43.62</v>
      </c>
      <c r="E16" s="40" t="s">
        <v>28</v>
      </c>
      <c r="F16" s="41">
        <v>47.8</v>
      </c>
      <c r="G16" s="84">
        <f t="shared" si="9"/>
        <v>52.58</v>
      </c>
      <c r="H16" s="23"/>
      <c r="J16" s="34">
        <f t="shared" si="10"/>
        <v>3164</v>
      </c>
      <c r="K16" s="3" t="s">
        <v>28</v>
      </c>
      <c r="L16" s="27">
        <f t="shared" si="11"/>
        <v>3489.6</v>
      </c>
      <c r="M16" s="35" t="s">
        <v>28</v>
      </c>
      <c r="N16" s="27">
        <f t="shared" si="12"/>
        <v>3824</v>
      </c>
      <c r="O16" s="85">
        <f t="shared" si="12"/>
        <v>4206.3999999999996</v>
      </c>
      <c r="P16" s="23"/>
      <c r="Q16" s="27"/>
      <c r="R16" s="34">
        <f t="shared" si="13"/>
        <v>6855.333333333333</v>
      </c>
      <c r="S16" s="35" t="s">
        <v>28</v>
      </c>
      <c r="T16" s="27">
        <f t="shared" si="14"/>
        <v>7560.7999999999993</v>
      </c>
      <c r="U16" s="35" t="s">
        <v>28</v>
      </c>
      <c r="V16" s="27">
        <f t="shared" si="15"/>
        <v>8285.3333333333339</v>
      </c>
      <c r="W16" s="85">
        <f t="shared" si="15"/>
        <v>9113.8666666666668</v>
      </c>
      <c r="X16" s="23"/>
      <c r="Z16" s="34">
        <f t="shared" si="6"/>
        <v>82264</v>
      </c>
      <c r="AA16" s="35" t="s">
        <v>28</v>
      </c>
      <c r="AB16" s="27">
        <f t="shared" si="7"/>
        <v>90729.599999999991</v>
      </c>
      <c r="AC16" s="35" t="s">
        <v>28</v>
      </c>
      <c r="AD16" s="37">
        <f t="shared" si="8"/>
        <v>99424</v>
      </c>
      <c r="AE16" s="37">
        <f t="shared" si="8"/>
        <v>109366.39999999999</v>
      </c>
      <c r="AF16" s="23"/>
    </row>
    <row r="17" spans="1:32" x14ac:dyDescent="0.25">
      <c r="A17" s="28" t="s">
        <v>11</v>
      </c>
      <c r="B17" s="39">
        <v>31.51</v>
      </c>
      <c r="C17" s="40" t="s">
        <v>28</v>
      </c>
      <c r="D17" s="41">
        <v>34.909999999999997</v>
      </c>
      <c r="E17" s="40" t="s">
        <v>28</v>
      </c>
      <c r="F17" s="41">
        <v>38.299999999999997</v>
      </c>
      <c r="G17" s="84">
        <f t="shared" si="9"/>
        <v>42.129999999999995</v>
      </c>
      <c r="H17" s="23"/>
      <c r="J17" s="34">
        <f t="shared" si="10"/>
        <v>2520.8000000000002</v>
      </c>
      <c r="K17" s="3" t="s">
        <v>28</v>
      </c>
      <c r="L17" s="27">
        <f t="shared" si="11"/>
        <v>2792.7999999999997</v>
      </c>
      <c r="M17" s="35" t="s">
        <v>28</v>
      </c>
      <c r="N17" s="27">
        <f t="shared" si="12"/>
        <v>3064</v>
      </c>
      <c r="O17" s="85">
        <f t="shared" si="12"/>
        <v>3370.3999999999996</v>
      </c>
      <c r="P17" s="23"/>
      <c r="Q17" s="27"/>
      <c r="R17" s="34">
        <f t="shared" si="13"/>
        <v>5461.7333333333336</v>
      </c>
      <c r="S17" s="35" t="s">
        <v>28</v>
      </c>
      <c r="T17" s="27">
        <f t="shared" si="14"/>
        <v>6051.0666666666657</v>
      </c>
      <c r="U17" s="35" t="s">
        <v>28</v>
      </c>
      <c r="V17" s="27">
        <f t="shared" si="15"/>
        <v>6638.666666666667</v>
      </c>
      <c r="W17" s="85">
        <f t="shared" si="15"/>
        <v>7302.5333333333328</v>
      </c>
      <c r="X17" s="23"/>
      <c r="Z17" s="34">
        <f t="shared" si="6"/>
        <v>65540.800000000003</v>
      </c>
      <c r="AA17" s="35" t="s">
        <v>28</v>
      </c>
      <c r="AB17" s="27">
        <f t="shared" si="7"/>
        <v>72612.799999999988</v>
      </c>
      <c r="AC17" s="35" t="s">
        <v>28</v>
      </c>
      <c r="AD17" s="37">
        <f t="shared" si="8"/>
        <v>79664</v>
      </c>
      <c r="AE17" s="37">
        <f t="shared" si="8"/>
        <v>87630.399999999994</v>
      </c>
      <c r="AF17" s="23"/>
    </row>
    <row r="18" spans="1:32" x14ac:dyDescent="0.25">
      <c r="A18" s="28" t="s">
        <v>12</v>
      </c>
      <c r="B18" s="39">
        <v>37.799999999999997</v>
      </c>
      <c r="C18" s="40" t="s">
        <v>28</v>
      </c>
      <c r="D18" s="41">
        <v>41.87</v>
      </c>
      <c r="E18" s="40" t="s">
        <v>28</v>
      </c>
      <c r="F18" s="41">
        <v>45.94</v>
      </c>
      <c r="G18" s="84">
        <f t="shared" si="9"/>
        <v>50.533999999999999</v>
      </c>
      <c r="H18" s="23"/>
      <c r="J18" s="34">
        <f t="shared" si="10"/>
        <v>3024</v>
      </c>
      <c r="K18" s="3" t="s">
        <v>28</v>
      </c>
      <c r="L18" s="27">
        <f t="shared" si="11"/>
        <v>3349.6</v>
      </c>
      <c r="M18" s="35" t="s">
        <v>28</v>
      </c>
      <c r="N18" s="27">
        <f t="shared" si="12"/>
        <v>3675.2</v>
      </c>
      <c r="O18" s="85">
        <f t="shared" si="12"/>
        <v>4042.72</v>
      </c>
      <c r="P18" s="23"/>
      <c r="Q18" s="27"/>
      <c r="R18" s="34">
        <f t="shared" si="13"/>
        <v>6552</v>
      </c>
      <c r="S18" s="35" t="s">
        <v>28</v>
      </c>
      <c r="T18" s="27">
        <f t="shared" si="14"/>
        <v>7257.4666666666662</v>
      </c>
      <c r="U18" s="35" t="s">
        <v>28</v>
      </c>
      <c r="V18" s="27">
        <f t="shared" si="15"/>
        <v>7962.9333333333334</v>
      </c>
      <c r="W18" s="85">
        <f t="shared" si="15"/>
        <v>8759.2266666666674</v>
      </c>
      <c r="X18" s="23"/>
      <c r="Z18" s="34">
        <f t="shared" si="6"/>
        <v>78624</v>
      </c>
      <c r="AA18" s="35" t="s">
        <v>28</v>
      </c>
      <c r="AB18" s="27">
        <f t="shared" si="7"/>
        <v>87089.599999999991</v>
      </c>
      <c r="AC18" s="35" t="s">
        <v>28</v>
      </c>
      <c r="AD18" s="37">
        <f t="shared" si="8"/>
        <v>95555.199999999997</v>
      </c>
      <c r="AE18" s="37">
        <f t="shared" si="8"/>
        <v>105110.72</v>
      </c>
      <c r="AF18" s="23"/>
    </row>
    <row r="19" spans="1:32" hidden="1" x14ac:dyDescent="0.25">
      <c r="A19" s="28" t="s">
        <v>13</v>
      </c>
      <c r="B19" s="39">
        <v>26.92</v>
      </c>
      <c r="C19" s="40" t="s">
        <v>28</v>
      </c>
      <c r="D19" s="41">
        <v>29.82</v>
      </c>
      <c r="E19" s="40" t="s">
        <v>28</v>
      </c>
      <c r="F19" s="41">
        <v>32.72</v>
      </c>
      <c r="G19" s="84">
        <f t="shared" si="9"/>
        <v>35.991999999999997</v>
      </c>
      <c r="H19" s="23"/>
      <c r="J19" s="34">
        <f t="shared" si="10"/>
        <v>2153.6000000000004</v>
      </c>
      <c r="K19" s="3" t="s">
        <v>28</v>
      </c>
      <c r="L19" s="27">
        <f t="shared" si="11"/>
        <v>2385.6</v>
      </c>
      <c r="M19" s="35" t="s">
        <v>28</v>
      </c>
      <c r="N19" s="27">
        <f t="shared" si="12"/>
        <v>2617.6</v>
      </c>
      <c r="O19" s="85">
        <f t="shared" si="12"/>
        <v>2879.3599999999997</v>
      </c>
      <c r="P19" s="23"/>
      <c r="Q19" s="27"/>
      <c r="R19" s="34">
        <f t="shared" si="13"/>
        <v>4666.1333333333341</v>
      </c>
      <c r="S19" s="35" t="s">
        <v>28</v>
      </c>
      <c r="T19" s="27">
        <f t="shared" si="14"/>
        <v>5168.8</v>
      </c>
      <c r="U19" s="35" t="s">
        <v>28</v>
      </c>
      <c r="V19" s="27">
        <f t="shared" si="15"/>
        <v>5671.4666666666662</v>
      </c>
      <c r="W19" s="85">
        <f t="shared" si="15"/>
        <v>6238.6133333333319</v>
      </c>
      <c r="X19" s="23"/>
      <c r="Z19" s="34">
        <f t="shared" si="6"/>
        <v>55993.600000000006</v>
      </c>
      <c r="AA19" s="35" t="s">
        <v>28</v>
      </c>
      <c r="AB19" s="27">
        <f t="shared" si="7"/>
        <v>62025.599999999999</v>
      </c>
      <c r="AC19" s="35" t="s">
        <v>28</v>
      </c>
      <c r="AD19" s="37">
        <f t="shared" si="8"/>
        <v>68057.599999999991</v>
      </c>
      <c r="AE19" s="37">
        <f t="shared" si="8"/>
        <v>74863.359999999986</v>
      </c>
      <c r="AF19" s="23"/>
    </row>
    <row r="20" spans="1:32" x14ac:dyDescent="0.25">
      <c r="A20" s="28" t="s">
        <v>14</v>
      </c>
      <c r="B20" s="39">
        <v>39.020000000000003</v>
      </c>
      <c r="C20" s="40" t="s">
        <v>28</v>
      </c>
      <c r="D20" s="41">
        <v>43.23</v>
      </c>
      <c r="E20" s="40" t="s">
        <v>28</v>
      </c>
      <c r="F20" s="41">
        <v>47.42</v>
      </c>
      <c r="G20" s="84">
        <f t="shared" si="9"/>
        <v>52.161999999999999</v>
      </c>
      <c r="H20" s="23"/>
      <c r="J20" s="34">
        <f t="shared" si="10"/>
        <v>3121.6000000000004</v>
      </c>
      <c r="K20" s="3" t="s">
        <v>28</v>
      </c>
      <c r="L20" s="27">
        <f t="shared" si="11"/>
        <v>3458.3999999999996</v>
      </c>
      <c r="M20" s="35" t="s">
        <v>28</v>
      </c>
      <c r="N20" s="27">
        <f t="shared" si="12"/>
        <v>3793.6000000000004</v>
      </c>
      <c r="O20" s="85">
        <f t="shared" si="12"/>
        <v>4172.96</v>
      </c>
      <c r="P20" s="23"/>
      <c r="Q20" s="27"/>
      <c r="R20" s="34">
        <f t="shared" si="13"/>
        <v>6763.4666666666672</v>
      </c>
      <c r="S20" s="35" t="s">
        <v>28</v>
      </c>
      <c r="T20" s="27">
        <f t="shared" si="14"/>
        <v>7493.2</v>
      </c>
      <c r="U20" s="35" t="s">
        <v>28</v>
      </c>
      <c r="V20" s="27">
        <f t="shared" si="15"/>
        <v>8219.4666666666672</v>
      </c>
      <c r="W20" s="85">
        <f t="shared" si="15"/>
        <v>9041.4133333333339</v>
      </c>
      <c r="X20" s="23"/>
      <c r="Z20" s="34">
        <f t="shared" si="6"/>
        <v>81161.600000000006</v>
      </c>
      <c r="AA20" s="35" t="s">
        <v>28</v>
      </c>
      <c r="AB20" s="27">
        <f t="shared" si="7"/>
        <v>89918.399999999994</v>
      </c>
      <c r="AC20" s="35" t="s">
        <v>28</v>
      </c>
      <c r="AD20" s="37">
        <f t="shared" si="8"/>
        <v>98633.600000000006</v>
      </c>
      <c r="AE20" s="37">
        <f t="shared" si="8"/>
        <v>108496.96000000001</v>
      </c>
      <c r="AF20" s="23"/>
    </row>
    <row r="21" spans="1:32" x14ac:dyDescent="0.25">
      <c r="A21" s="28" t="s">
        <v>15</v>
      </c>
      <c r="B21" s="39">
        <v>35.340000000000003</v>
      </c>
      <c r="C21" s="40" t="s">
        <v>28</v>
      </c>
      <c r="D21" s="41">
        <v>39.15</v>
      </c>
      <c r="E21" s="40" t="s">
        <v>28</v>
      </c>
      <c r="F21" s="41">
        <v>42.95</v>
      </c>
      <c r="G21" s="84">
        <f t="shared" si="9"/>
        <v>47.245000000000005</v>
      </c>
      <c r="H21" s="23"/>
      <c r="J21" s="34">
        <f t="shared" si="10"/>
        <v>2827.2000000000003</v>
      </c>
      <c r="K21" s="3" t="s">
        <v>28</v>
      </c>
      <c r="L21" s="27">
        <f t="shared" si="11"/>
        <v>3132</v>
      </c>
      <c r="M21" s="35" t="s">
        <v>28</v>
      </c>
      <c r="N21" s="27">
        <f t="shared" si="12"/>
        <v>3436</v>
      </c>
      <c r="O21" s="85">
        <f t="shared" si="12"/>
        <v>3779.6000000000004</v>
      </c>
      <c r="P21" s="23"/>
      <c r="Q21" s="27"/>
      <c r="R21" s="34">
        <f t="shared" si="13"/>
        <v>6125.6000000000013</v>
      </c>
      <c r="S21" s="35" t="s">
        <v>28</v>
      </c>
      <c r="T21" s="27">
        <f t="shared" si="14"/>
        <v>6786</v>
      </c>
      <c r="U21" s="35" t="s">
        <v>28</v>
      </c>
      <c r="V21" s="27">
        <f t="shared" si="15"/>
        <v>7444.666666666667</v>
      </c>
      <c r="W21" s="85">
        <f t="shared" si="15"/>
        <v>8189.1333333333341</v>
      </c>
      <c r="X21" s="23"/>
      <c r="Z21" s="34">
        <f t="shared" si="6"/>
        <v>73507.200000000012</v>
      </c>
      <c r="AA21" s="35" t="s">
        <v>28</v>
      </c>
      <c r="AB21" s="27">
        <f t="shared" si="7"/>
        <v>81432</v>
      </c>
      <c r="AC21" s="35" t="s">
        <v>28</v>
      </c>
      <c r="AD21" s="37">
        <f t="shared" si="8"/>
        <v>89336</v>
      </c>
      <c r="AE21" s="37">
        <f t="shared" si="8"/>
        <v>98269.6</v>
      </c>
      <c r="AF21" s="23"/>
    </row>
    <row r="22" spans="1:32" x14ac:dyDescent="0.25">
      <c r="A22" s="28" t="s">
        <v>16</v>
      </c>
      <c r="B22" s="39">
        <v>42.64</v>
      </c>
      <c r="C22" s="40" t="s">
        <v>28</v>
      </c>
      <c r="D22" s="41">
        <v>47.24</v>
      </c>
      <c r="E22" s="40" t="s">
        <v>28</v>
      </c>
      <c r="F22" s="41">
        <v>51.83</v>
      </c>
      <c r="G22" s="84">
        <f t="shared" si="9"/>
        <v>57.012999999999998</v>
      </c>
      <c r="H22" s="23"/>
      <c r="J22" s="34">
        <f t="shared" si="10"/>
        <v>3411.2</v>
      </c>
      <c r="K22" s="3" t="s">
        <v>28</v>
      </c>
      <c r="L22" s="27">
        <f t="shared" si="11"/>
        <v>3779.2000000000003</v>
      </c>
      <c r="M22" s="35" t="s">
        <v>28</v>
      </c>
      <c r="N22" s="27">
        <f t="shared" si="12"/>
        <v>4146.3999999999996</v>
      </c>
      <c r="O22" s="85">
        <f t="shared" si="12"/>
        <v>4561.04</v>
      </c>
      <c r="P22" s="23"/>
      <c r="Q22" s="27"/>
      <c r="R22" s="34">
        <f t="shared" si="13"/>
        <v>7390.9333333333334</v>
      </c>
      <c r="S22" s="35" t="s">
        <v>28</v>
      </c>
      <c r="T22" s="27">
        <f t="shared" si="14"/>
        <v>8188.2666666666673</v>
      </c>
      <c r="U22" s="35" t="s">
        <v>28</v>
      </c>
      <c r="V22" s="27">
        <f t="shared" si="15"/>
        <v>8983.8666666666668</v>
      </c>
      <c r="W22" s="85">
        <f t="shared" si="15"/>
        <v>9882.2533333333322</v>
      </c>
      <c r="X22" s="23"/>
      <c r="Z22" s="34">
        <f t="shared" si="6"/>
        <v>88691.199999999997</v>
      </c>
      <c r="AA22" s="35" t="s">
        <v>28</v>
      </c>
      <c r="AB22" s="27">
        <f t="shared" si="7"/>
        <v>98259.200000000012</v>
      </c>
      <c r="AC22" s="35" t="s">
        <v>28</v>
      </c>
      <c r="AD22" s="37">
        <f t="shared" si="8"/>
        <v>107806.39999999999</v>
      </c>
      <c r="AE22" s="37">
        <f t="shared" si="8"/>
        <v>118587.04</v>
      </c>
      <c r="AF22" s="23"/>
    </row>
    <row r="23" spans="1:32" hidden="1" x14ac:dyDescent="0.25">
      <c r="A23" s="28" t="s">
        <v>17</v>
      </c>
      <c r="B23" s="39">
        <v>27.64</v>
      </c>
      <c r="C23" s="40" t="s">
        <v>28</v>
      </c>
      <c r="D23" s="41">
        <v>30.62</v>
      </c>
      <c r="E23" s="40" t="s">
        <v>28</v>
      </c>
      <c r="F23" s="41">
        <v>33.6</v>
      </c>
      <c r="G23" s="84">
        <f t="shared" si="9"/>
        <v>36.96</v>
      </c>
      <c r="H23" s="23"/>
      <c r="J23" s="34">
        <f t="shared" si="10"/>
        <v>2211.1999999999998</v>
      </c>
      <c r="K23" s="3" t="s">
        <v>28</v>
      </c>
      <c r="L23" s="27">
        <f t="shared" si="11"/>
        <v>2449.6</v>
      </c>
      <c r="M23" s="35" t="s">
        <v>28</v>
      </c>
      <c r="N23" s="27">
        <f t="shared" si="12"/>
        <v>2688</v>
      </c>
      <c r="O23" s="85">
        <f t="shared" si="12"/>
        <v>2956.8</v>
      </c>
      <c r="P23" s="23"/>
      <c r="Q23" s="27"/>
      <c r="R23" s="34">
        <f t="shared" si="13"/>
        <v>4790.9333333333334</v>
      </c>
      <c r="S23" s="35" t="s">
        <v>28</v>
      </c>
      <c r="T23" s="27">
        <f t="shared" si="14"/>
        <v>5307.4666666666662</v>
      </c>
      <c r="U23" s="35" t="s">
        <v>28</v>
      </c>
      <c r="V23" s="27">
        <f t="shared" si="15"/>
        <v>5824</v>
      </c>
      <c r="W23" s="85">
        <f t="shared" si="15"/>
        <v>6406.4000000000005</v>
      </c>
      <c r="X23" s="23"/>
      <c r="Z23" s="34">
        <f t="shared" si="6"/>
        <v>57491.199999999997</v>
      </c>
      <c r="AA23" s="35" t="s">
        <v>28</v>
      </c>
      <c r="AB23" s="27">
        <f t="shared" si="7"/>
        <v>63689.599999999999</v>
      </c>
      <c r="AC23" s="35" t="s">
        <v>28</v>
      </c>
      <c r="AD23" s="37">
        <f t="shared" ref="AD23:AE34" si="16">N23*26</f>
        <v>69888</v>
      </c>
      <c r="AE23" s="37">
        <f t="shared" si="16"/>
        <v>76876.800000000003</v>
      </c>
      <c r="AF23" s="23"/>
    </row>
    <row r="24" spans="1:32" hidden="1" x14ac:dyDescent="0.25">
      <c r="A24" s="28" t="s">
        <v>18</v>
      </c>
      <c r="B24" s="39">
        <v>22.49</v>
      </c>
      <c r="C24" s="40" t="s">
        <v>28</v>
      </c>
      <c r="D24" s="41">
        <v>24.914999999999999</v>
      </c>
      <c r="E24" s="40" t="s">
        <v>28</v>
      </c>
      <c r="F24" s="41">
        <v>27.34</v>
      </c>
      <c r="G24" s="84">
        <f t="shared" si="9"/>
        <v>30.073999999999998</v>
      </c>
      <c r="H24" s="23"/>
      <c r="J24" s="34">
        <f t="shared" si="10"/>
        <v>1799.1999999999998</v>
      </c>
      <c r="K24" s="3" t="s">
        <v>28</v>
      </c>
      <c r="L24" s="27">
        <f t="shared" si="11"/>
        <v>1993.1999999999998</v>
      </c>
      <c r="M24" s="35" t="s">
        <v>28</v>
      </c>
      <c r="N24" s="27">
        <f t="shared" si="12"/>
        <v>2187.1999999999998</v>
      </c>
      <c r="O24" s="85">
        <f t="shared" si="12"/>
        <v>2405.92</v>
      </c>
      <c r="P24" s="23"/>
      <c r="Q24" s="27"/>
      <c r="R24" s="34">
        <f t="shared" si="13"/>
        <v>3898.2666666666664</v>
      </c>
      <c r="S24" s="35" t="s">
        <v>28</v>
      </c>
      <c r="T24" s="27">
        <f t="shared" si="14"/>
        <v>4318.5999999999995</v>
      </c>
      <c r="U24" s="35" t="s">
        <v>28</v>
      </c>
      <c r="V24" s="27">
        <f t="shared" si="15"/>
        <v>4738.9333333333334</v>
      </c>
      <c r="W24" s="85">
        <f t="shared" si="15"/>
        <v>5212.8266666666668</v>
      </c>
      <c r="X24" s="23"/>
      <c r="Z24" s="34">
        <f t="shared" si="6"/>
        <v>46779.199999999997</v>
      </c>
      <c r="AA24" s="35" t="s">
        <v>28</v>
      </c>
      <c r="AB24" s="27">
        <f t="shared" si="7"/>
        <v>51823.199999999997</v>
      </c>
      <c r="AC24" s="35" t="s">
        <v>28</v>
      </c>
      <c r="AD24" s="37">
        <f t="shared" si="16"/>
        <v>56867.199999999997</v>
      </c>
      <c r="AE24" s="37">
        <f t="shared" si="16"/>
        <v>62553.919999999998</v>
      </c>
      <c r="AF24" s="23"/>
    </row>
    <row r="25" spans="1:32" hidden="1" x14ac:dyDescent="0.25">
      <c r="A25" s="28" t="s">
        <v>19</v>
      </c>
      <c r="B25" s="39">
        <v>25.29</v>
      </c>
      <c r="C25" s="40" t="s">
        <v>28</v>
      </c>
      <c r="D25" s="41">
        <v>28.015000000000001</v>
      </c>
      <c r="E25" s="40" t="s">
        <v>28</v>
      </c>
      <c r="F25" s="41">
        <v>30.74</v>
      </c>
      <c r="G25" s="84">
        <f t="shared" si="9"/>
        <v>33.814</v>
      </c>
      <c r="H25" s="23"/>
      <c r="J25" s="34">
        <f t="shared" si="10"/>
        <v>2023.1999999999998</v>
      </c>
      <c r="K25" s="3" t="s">
        <v>28</v>
      </c>
      <c r="L25" s="27">
        <f t="shared" si="11"/>
        <v>2241.1999999999998</v>
      </c>
      <c r="M25" s="35" t="s">
        <v>28</v>
      </c>
      <c r="N25" s="27">
        <f t="shared" si="12"/>
        <v>2459.1999999999998</v>
      </c>
      <c r="O25" s="85">
        <f t="shared" si="12"/>
        <v>2705.12</v>
      </c>
      <c r="P25" s="23"/>
      <c r="Q25" s="27"/>
      <c r="R25" s="34">
        <f t="shared" si="13"/>
        <v>4383.5999999999995</v>
      </c>
      <c r="S25" s="35" t="s">
        <v>28</v>
      </c>
      <c r="T25" s="27">
        <f t="shared" si="14"/>
        <v>4855.9333333333334</v>
      </c>
      <c r="U25" s="35" t="s">
        <v>28</v>
      </c>
      <c r="V25" s="27">
        <f t="shared" si="15"/>
        <v>5328.2666666666664</v>
      </c>
      <c r="W25" s="85">
        <f t="shared" si="15"/>
        <v>5861.0933333333332</v>
      </c>
      <c r="X25" s="23"/>
      <c r="Z25" s="34">
        <f t="shared" si="6"/>
        <v>52603.199999999997</v>
      </c>
      <c r="AA25" s="35" t="s">
        <v>28</v>
      </c>
      <c r="AB25" s="27">
        <f t="shared" si="7"/>
        <v>58271.199999999997</v>
      </c>
      <c r="AC25" s="35" t="s">
        <v>28</v>
      </c>
      <c r="AD25" s="37">
        <f t="shared" si="16"/>
        <v>63939.199999999997</v>
      </c>
      <c r="AE25" s="37">
        <f t="shared" si="16"/>
        <v>70333.119999999995</v>
      </c>
      <c r="AF25" s="23"/>
    </row>
    <row r="26" spans="1:32" hidden="1" x14ac:dyDescent="0.25">
      <c r="A26" s="28" t="s">
        <v>20</v>
      </c>
      <c r="B26" s="39">
        <v>25.29</v>
      </c>
      <c r="C26" s="40" t="s">
        <v>28</v>
      </c>
      <c r="D26" s="41">
        <v>28.015000000000001</v>
      </c>
      <c r="E26" s="40" t="s">
        <v>28</v>
      </c>
      <c r="F26" s="41">
        <v>30.74</v>
      </c>
      <c r="G26" s="84">
        <f t="shared" si="9"/>
        <v>33.814</v>
      </c>
      <c r="H26" s="23"/>
      <c r="J26" s="34">
        <f t="shared" si="10"/>
        <v>2023.1999999999998</v>
      </c>
      <c r="K26" s="3" t="s">
        <v>28</v>
      </c>
      <c r="L26" s="27">
        <f t="shared" si="11"/>
        <v>2241.1999999999998</v>
      </c>
      <c r="M26" s="35" t="s">
        <v>28</v>
      </c>
      <c r="N26" s="27">
        <f t="shared" si="12"/>
        <v>2459.1999999999998</v>
      </c>
      <c r="O26" s="85">
        <f t="shared" si="12"/>
        <v>2705.12</v>
      </c>
      <c r="P26" s="23"/>
      <c r="Q26" s="27"/>
      <c r="R26" s="34">
        <f t="shared" si="13"/>
        <v>4383.5999999999995</v>
      </c>
      <c r="S26" s="35" t="s">
        <v>28</v>
      </c>
      <c r="T26" s="27">
        <f t="shared" si="14"/>
        <v>4855.9333333333334</v>
      </c>
      <c r="U26" s="35" t="s">
        <v>28</v>
      </c>
      <c r="V26" s="27">
        <f t="shared" si="15"/>
        <v>5328.2666666666664</v>
      </c>
      <c r="W26" s="85">
        <f t="shared" si="15"/>
        <v>5861.0933333333332</v>
      </c>
      <c r="X26" s="23"/>
      <c r="Z26" s="34">
        <f t="shared" si="6"/>
        <v>52603.199999999997</v>
      </c>
      <c r="AA26" s="35" t="s">
        <v>28</v>
      </c>
      <c r="AB26" s="27">
        <f t="shared" si="7"/>
        <v>58271.199999999997</v>
      </c>
      <c r="AC26" s="35" t="s">
        <v>28</v>
      </c>
      <c r="AD26" s="37">
        <f t="shared" si="16"/>
        <v>63939.199999999997</v>
      </c>
      <c r="AE26" s="37">
        <f t="shared" si="16"/>
        <v>70333.119999999995</v>
      </c>
      <c r="AF26" s="23"/>
    </row>
    <row r="27" spans="1:32" hidden="1" x14ac:dyDescent="0.25">
      <c r="A27" s="28" t="s">
        <v>21</v>
      </c>
      <c r="B27" s="39">
        <v>40.229999999999997</v>
      </c>
      <c r="C27" s="40" t="s">
        <v>28</v>
      </c>
      <c r="D27" s="41">
        <v>44.564999999999998</v>
      </c>
      <c r="E27" s="40" t="s">
        <v>28</v>
      </c>
      <c r="F27" s="41">
        <v>48.9</v>
      </c>
      <c r="G27" s="84">
        <f t="shared" si="9"/>
        <v>53.79</v>
      </c>
      <c r="H27" s="23"/>
      <c r="J27" s="34">
        <f t="shared" si="10"/>
        <v>3218.3999999999996</v>
      </c>
      <c r="K27" s="3" t="s">
        <v>28</v>
      </c>
      <c r="L27" s="27">
        <f t="shared" si="11"/>
        <v>3565.2</v>
      </c>
      <c r="M27" s="35" t="s">
        <v>28</v>
      </c>
      <c r="N27" s="27">
        <f t="shared" si="12"/>
        <v>3912</v>
      </c>
      <c r="O27" s="85">
        <f t="shared" si="12"/>
        <v>4303.2</v>
      </c>
      <c r="P27" s="23"/>
      <c r="Q27" s="27"/>
      <c r="R27" s="34">
        <f t="shared" si="13"/>
        <v>6973.2</v>
      </c>
      <c r="S27" s="35" t="s">
        <v>28</v>
      </c>
      <c r="T27" s="27">
        <f t="shared" si="14"/>
        <v>7724.5999999999995</v>
      </c>
      <c r="U27" s="35" t="s">
        <v>28</v>
      </c>
      <c r="V27" s="27">
        <f t="shared" si="15"/>
        <v>8476</v>
      </c>
      <c r="W27" s="85">
        <f t="shared" si="15"/>
        <v>9323.6</v>
      </c>
      <c r="X27" s="23"/>
      <c r="Z27" s="34">
        <f t="shared" si="6"/>
        <v>83678.399999999994</v>
      </c>
      <c r="AA27" s="35" t="s">
        <v>28</v>
      </c>
      <c r="AB27" s="27">
        <f t="shared" si="7"/>
        <v>92695.2</v>
      </c>
      <c r="AC27" s="35" t="s">
        <v>28</v>
      </c>
      <c r="AD27" s="37">
        <f t="shared" si="16"/>
        <v>101712</v>
      </c>
      <c r="AE27" s="37">
        <f t="shared" si="16"/>
        <v>111883.2</v>
      </c>
      <c r="AF27" s="23"/>
    </row>
    <row r="28" spans="1:32" x14ac:dyDescent="0.25">
      <c r="A28" s="28" t="s">
        <v>22</v>
      </c>
      <c r="B28" s="39">
        <v>47.25</v>
      </c>
      <c r="C28" s="40" t="s">
        <v>28</v>
      </c>
      <c r="D28" s="41">
        <v>53.92</v>
      </c>
      <c r="E28" s="40" t="s">
        <v>28</v>
      </c>
      <c r="F28" s="41">
        <v>60.58</v>
      </c>
      <c r="G28" s="84">
        <f t="shared" si="9"/>
        <v>66.638000000000005</v>
      </c>
      <c r="H28" s="23"/>
      <c r="J28" s="34">
        <f t="shared" si="10"/>
        <v>3780</v>
      </c>
      <c r="K28" s="3" t="s">
        <v>28</v>
      </c>
      <c r="L28" s="27">
        <f t="shared" si="11"/>
        <v>4313.6000000000004</v>
      </c>
      <c r="M28" s="35" t="s">
        <v>28</v>
      </c>
      <c r="N28" s="27">
        <f t="shared" si="12"/>
        <v>4846.3999999999996</v>
      </c>
      <c r="O28" s="85">
        <f t="shared" si="12"/>
        <v>5331.0400000000009</v>
      </c>
      <c r="P28" s="23"/>
      <c r="Q28" s="27"/>
      <c r="R28" s="34">
        <f t="shared" si="13"/>
        <v>8190</v>
      </c>
      <c r="S28" s="35" t="s">
        <v>28</v>
      </c>
      <c r="T28" s="27">
        <f t="shared" si="14"/>
        <v>9346.1333333333332</v>
      </c>
      <c r="U28" s="35" t="s">
        <v>28</v>
      </c>
      <c r="V28" s="27">
        <f t="shared" si="15"/>
        <v>10500.533333333333</v>
      </c>
      <c r="W28" s="85">
        <f t="shared" si="15"/>
        <v>11550.58666666667</v>
      </c>
      <c r="X28" s="23"/>
      <c r="Z28" s="34">
        <f t="shared" si="6"/>
        <v>98280</v>
      </c>
      <c r="AA28" s="35" t="s">
        <v>28</v>
      </c>
      <c r="AB28" s="27">
        <f t="shared" si="7"/>
        <v>112153.60000000001</v>
      </c>
      <c r="AC28" s="35" t="s">
        <v>28</v>
      </c>
      <c r="AD28" s="37">
        <f t="shared" si="16"/>
        <v>126006.39999999999</v>
      </c>
      <c r="AE28" s="37">
        <f t="shared" si="16"/>
        <v>138607.04000000004</v>
      </c>
      <c r="AF28" s="23"/>
    </row>
    <row r="29" spans="1:32" x14ac:dyDescent="0.25">
      <c r="A29" s="28" t="s">
        <v>23</v>
      </c>
      <c r="B29" s="39">
        <v>41.34</v>
      </c>
      <c r="C29" s="40" t="s">
        <v>28</v>
      </c>
      <c r="D29" s="41">
        <v>45.89</v>
      </c>
      <c r="E29" s="40" t="s">
        <v>28</v>
      </c>
      <c r="F29" s="41">
        <v>50.48</v>
      </c>
      <c r="G29" s="84">
        <f t="shared" si="9"/>
        <v>55.527999999999999</v>
      </c>
      <c r="H29" s="23"/>
      <c r="J29" s="34">
        <f t="shared" si="10"/>
        <v>3307.2000000000003</v>
      </c>
      <c r="K29" s="3" t="s">
        <v>28</v>
      </c>
      <c r="L29" s="27">
        <f t="shared" si="11"/>
        <v>3671.2</v>
      </c>
      <c r="M29" s="35" t="s">
        <v>28</v>
      </c>
      <c r="N29" s="27">
        <f t="shared" si="12"/>
        <v>4038.3999999999996</v>
      </c>
      <c r="O29" s="85">
        <f t="shared" si="12"/>
        <v>4442.24</v>
      </c>
      <c r="P29" s="23"/>
      <c r="Q29" s="27"/>
      <c r="R29" s="34">
        <f t="shared" si="13"/>
        <v>7165.6000000000013</v>
      </c>
      <c r="S29" s="35" t="s">
        <v>28</v>
      </c>
      <c r="T29" s="27">
        <f t="shared" si="14"/>
        <v>7954.2666666666664</v>
      </c>
      <c r="U29" s="35" t="s">
        <v>28</v>
      </c>
      <c r="V29" s="27">
        <f t="shared" si="15"/>
        <v>8749.8666666666668</v>
      </c>
      <c r="W29" s="85">
        <f t="shared" si="15"/>
        <v>9624.8533333333326</v>
      </c>
      <c r="X29" s="23"/>
      <c r="Z29" s="34">
        <f t="shared" si="6"/>
        <v>85987.200000000012</v>
      </c>
      <c r="AA29" s="35" t="s">
        <v>28</v>
      </c>
      <c r="AB29" s="27">
        <f t="shared" si="7"/>
        <v>95451.199999999997</v>
      </c>
      <c r="AC29" s="35" t="s">
        <v>28</v>
      </c>
      <c r="AD29" s="37">
        <f t="shared" si="16"/>
        <v>104998.39999999999</v>
      </c>
      <c r="AE29" s="37">
        <f t="shared" si="16"/>
        <v>115498.23999999999</v>
      </c>
      <c r="AF29" s="23"/>
    </row>
    <row r="30" spans="1:32" x14ac:dyDescent="0.25">
      <c r="A30" s="28" t="s">
        <v>24</v>
      </c>
      <c r="B30" s="39">
        <v>28.12</v>
      </c>
      <c r="C30" s="40" t="s">
        <v>28</v>
      </c>
      <c r="D30" s="41">
        <v>35.15</v>
      </c>
      <c r="E30" s="40" t="s">
        <v>28</v>
      </c>
      <c r="F30" s="41">
        <v>42.19</v>
      </c>
      <c r="G30" s="84">
        <f t="shared" si="9"/>
        <v>46.408999999999999</v>
      </c>
      <c r="H30" s="23"/>
      <c r="J30" s="34">
        <f t="shared" si="10"/>
        <v>2249.6</v>
      </c>
      <c r="K30" s="3" t="s">
        <v>28</v>
      </c>
      <c r="L30" s="27">
        <f t="shared" si="11"/>
        <v>2812</v>
      </c>
      <c r="M30" s="35" t="s">
        <v>28</v>
      </c>
      <c r="N30" s="27">
        <f t="shared" si="12"/>
        <v>3375.2</v>
      </c>
      <c r="O30" s="85">
        <f t="shared" si="12"/>
        <v>3712.72</v>
      </c>
      <c r="P30" s="23"/>
      <c r="Q30" s="27"/>
      <c r="R30" s="34">
        <f t="shared" si="13"/>
        <v>4874.1333333333332</v>
      </c>
      <c r="S30" s="35" t="s">
        <v>28</v>
      </c>
      <c r="T30" s="27">
        <f t="shared" si="14"/>
        <v>6092.666666666667</v>
      </c>
      <c r="U30" s="35" t="s">
        <v>28</v>
      </c>
      <c r="V30" s="27">
        <f t="shared" si="15"/>
        <v>7312.9333333333334</v>
      </c>
      <c r="W30" s="85">
        <f t="shared" si="15"/>
        <v>8044.2266666666665</v>
      </c>
      <c r="X30" s="23"/>
      <c r="Z30" s="34">
        <f t="shared" si="6"/>
        <v>58489.599999999999</v>
      </c>
      <c r="AA30" s="35" t="s">
        <v>28</v>
      </c>
      <c r="AB30" s="27">
        <f t="shared" si="7"/>
        <v>73112</v>
      </c>
      <c r="AC30" s="35" t="s">
        <v>28</v>
      </c>
      <c r="AD30" s="37">
        <f t="shared" si="16"/>
        <v>87755.199999999997</v>
      </c>
      <c r="AE30" s="37">
        <f t="shared" si="16"/>
        <v>96530.72</v>
      </c>
      <c r="AF30" s="23"/>
    </row>
    <row r="31" spans="1:32" x14ac:dyDescent="0.25">
      <c r="A31" s="28" t="s">
        <v>25</v>
      </c>
      <c r="B31" s="39">
        <v>28.12</v>
      </c>
      <c r="C31" s="40" t="s">
        <v>28</v>
      </c>
      <c r="D31" s="41">
        <v>35.15</v>
      </c>
      <c r="E31" s="40" t="s">
        <v>28</v>
      </c>
      <c r="F31" s="41">
        <v>42.19</v>
      </c>
      <c r="G31" s="84">
        <f t="shared" si="9"/>
        <v>46.408999999999999</v>
      </c>
      <c r="H31" s="23"/>
      <c r="J31" s="34">
        <f t="shared" si="10"/>
        <v>2249.6</v>
      </c>
      <c r="K31" s="3" t="s">
        <v>28</v>
      </c>
      <c r="L31" s="27">
        <f t="shared" si="11"/>
        <v>2812</v>
      </c>
      <c r="M31" s="35" t="s">
        <v>28</v>
      </c>
      <c r="N31" s="27">
        <f t="shared" si="12"/>
        <v>3375.2</v>
      </c>
      <c r="O31" s="85">
        <f t="shared" si="12"/>
        <v>3712.72</v>
      </c>
      <c r="P31" s="23"/>
      <c r="Q31" s="27"/>
      <c r="R31" s="34">
        <f t="shared" si="13"/>
        <v>4874.1333333333332</v>
      </c>
      <c r="S31" s="35" t="s">
        <v>28</v>
      </c>
      <c r="T31" s="27">
        <f t="shared" si="14"/>
        <v>6092.666666666667</v>
      </c>
      <c r="U31" s="35" t="s">
        <v>28</v>
      </c>
      <c r="V31" s="27">
        <f t="shared" si="15"/>
        <v>7312.9333333333334</v>
      </c>
      <c r="W31" s="85">
        <f t="shared" si="15"/>
        <v>8044.2266666666665</v>
      </c>
      <c r="X31" s="23"/>
      <c r="Z31" s="34">
        <f t="shared" si="6"/>
        <v>58489.599999999999</v>
      </c>
      <c r="AA31" s="35" t="s">
        <v>28</v>
      </c>
      <c r="AB31" s="27">
        <f t="shared" si="7"/>
        <v>73112</v>
      </c>
      <c r="AC31" s="35" t="s">
        <v>28</v>
      </c>
      <c r="AD31" s="37">
        <f t="shared" si="16"/>
        <v>87755.199999999997</v>
      </c>
      <c r="AE31" s="37">
        <f t="shared" si="16"/>
        <v>96530.72</v>
      </c>
      <c r="AF31" s="23"/>
    </row>
    <row r="32" spans="1:32" x14ac:dyDescent="0.25">
      <c r="A32" s="28" t="s">
        <v>240</v>
      </c>
      <c r="B32" s="39">
        <v>41.28</v>
      </c>
      <c r="C32" s="40" t="s">
        <v>28</v>
      </c>
      <c r="D32" s="41">
        <v>45.75</v>
      </c>
      <c r="E32" s="40" t="s">
        <v>28</v>
      </c>
      <c r="F32" s="41">
        <v>50.69</v>
      </c>
      <c r="G32" s="84">
        <f t="shared" si="9"/>
        <v>55.759</v>
      </c>
      <c r="H32" s="23"/>
      <c r="J32" s="34">
        <f t="shared" si="10"/>
        <v>3302.4</v>
      </c>
      <c r="L32" s="27">
        <f t="shared" si="11"/>
        <v>3660</v>
      </c>
      <c r="M32" s="35"/>
      <c r="N32" s="27">
        <f t="shared" si="12"/>
        <v>4055.2</v>
      </c>
      <c r="O32" s="85">
        <f t="shared" si="12"/>
        <v>4460.72</v>
      </c>
      <c r="P32" s="23"/>
      <c r="Q32" s="27"/>
      <c r="R32" s="34">
        <f t="shared" si="13"/>
        <v>7155.2000000000007</v>
      </c>
      <c r="S32" s="35"/>
      <c r="T32" s="27">
        <f t="shared" si="14"/>
        <v>7930</v>
      </c>
      <c r="U32" s="35"/>
      <c r="V32" s="27">
        <f t="shared" si="15"/>
        <v>8786.2666666666664</v>
      </c>
      <c r="W32" s="85">
        <f t="shared" si="15"/>
        <v>9664.8933333333334</v>
      </c>
      <c r="X32" s="23"/>
      <c r="Z32" s="34">
        <f t="shared" si="6"/>
        <v>85862.400000000009</v>
      </c>
      <c r="AA32" s="35"/>
      <c r="AB32" s="27">
        <f t="shared" si="7"/>
        <v>95160</v>
      </c>
      <c r="AC32" s="35"/>
      <c r="AD32" s="37">
        <f t="shared" si="16"/>
        <v>105435.2</v>
      </c>
      <c r="AE32" s="37">
        <f t="shared" si="16"/>
        <v>115978.72</v>
      </c>
      <c r="AF32" s="23"/>
    </row>
    <row r="33" spans="1:32" x14ac:dyDescent="0.25">
      <c r="A33" s="28" t="s">
        <v>26</v>
      </c>
      <c r="B33" s="39">
        <v>44.77</v>
      </c>
      <c r="C33" s="40" t="s">
        <v>28</v>
      </c>
      <c r="D33" s="41">
        <v>49.61</v>
      </c>
      <c r="E33" s="40" t="s">
        <v>28</v>
      </c>
      <c r="F33" s="41">
        <v>54.43</v>
      </c>
      <c r="G33" s="84">
        <f t="shared" si="9"/>
        <v>59.872999999999998</v>
      </c>
      <c r="H33" s="23"/>
      <c r="J33" s="34">
        <f t="shared" si="10"/>
        <v>3581.6000000000004</v>
      </c>
      <c r="K33" s="3" t="s">
        <v>28</v>
      </c>
      <c r="L33" s="27">
        <f t="shared" si="11"/>
        <v>3968.8</v>
      </c>
      <c r="M33" s="35" t="s">
        <v>28</v>
      </c>
      <c r="N33" s="27">
        <f t="shared" si="12"/>
        <v>4354.3999999999996</v>
      </c>
      <c r="O33" s="85">
        <f t="shared" si="12"/>
        <v>4789.84</v>
      </c>
      <c r="P33" s="23"/>
      <c r="Q33" s="27"/>
      <c r="R33" s="34">
        <f t="shared" si="13"/>
        <v>7760.1333333333341</v>
      </c>
      <c r="S33" s="35" t="s">
        <v>28</v>
      </c>
      <c r="T33" s="27">
        <f t="shared" si="14"/>
        <v>8599.0666666666675</v>
      </c>
      <c r="U33" s="35" t="s">
        <v>28</v>
      </c>
      <c r="V33" s="27">
        <f t="shared" si="15"/>
        <v>9434.5333333333328</v>
      </c>
      <c r="W33" s="85">
        <f t="shared" si="15"/>
        <v>10377.986666666666</v>
      </c>
      <c r="X33" s="23"/>
      <c r="Z33" s="34">
        <f t="shared" si="6"/>
        <v>93121.600000000006</v>
      </c>
      <c r="AA33" s="35" t="s">
        <v>28</v>
      </c>
      <c r="AB33" s="27">
        <f t="shared" si="7"/>
        <v>103188.8</v>
      </c>
      <c r="AC33" s="35" t="s">
        <v>28</v>
      </c>
      <c r="AD33" s="37">
        <f t="shared" si="16"/>
        <v>113214.39999999999</v>
      </c>
      <c r="AE33" s="37">
        <f t="shared" si="16"/>
        <v>124535.84</v>
      </c>
      <c r="AF33" s="23"/>
    </row>
    <row r="34" spans="1:32" x14ac:dyDescent="0.25">
      <c r="A34" s="28" t="s">
        <v>27</v>
      </c>
      <c r="B34" s="39">
        <v>32.35</v>
      </c>
      <c r="C34" s="40" t="s">
        <v>28</v>
      </c>
      <c r="D34" s="41">
        <v>35.15</v>
      </c>
      <c r="E34" s="40" t="s">
        <v>28</v>
      </c>
      <c r="F34" s="41">
        <v>39.07</v>
      </c>
      <c r="G34" s="84">
        <f t="shared" si="9"/>
        <v>42.977000000000004</v>
      </c>
      <c r="H34" s="23"/>
      <c r="J34" s="34">
        <f t="shared" si="10"/>
        <v>2588</v>
      </c>
      <c r="K34" s="3" t="s">
        <v>28</v>
      </c>
      <c r="L34" s="27">
        <f t="shared" si="11"/>
        <v>2812</v>
      </c>
      <c r="M34" s="35" t="s">
        <v>28</v>
      </c>
      <c r="N34" s="27">
        <f t="shared" si="12"/>
        <v>3125.6</v>
      </c>
      <c r="O34" s="85">
        <f t="shared" si="12"/>
        <v>3438.1600000000003</v>
      </c>
      <c r="P34" s="23"/>
      <c r="Q34" s="27"/>
      <c r="R34" s="34">
        <f t="shared" si="13"/>
        <v>5607.333333333333</v>
      </c>
      <c r="S34" s="35" t="s">
        <v>28</v>
      </c>
      <c r="T34" s="27">
        <f t="shared" si="14"/>
        <v>6092.666666666667</v>
      </c>
      <c r="U34" s="35" t="s">
        <v>28</v>
      </c>
      <c r="V34" s="27">
        <f t="shared" si="15"/>
        <v>6772.1333333333323</v>
      </c>
      <c r="W34" s="85">
        <f t="shared" si="15"/>
        <v>7449.3466666666673</v>
      </c>
      <c r="X34" s="23"/>
      <c r="Z34" s="34">
        <f t="shared" si="6"/>
        <v>67288</v>
      </c>
      <c r="AA34" s="35" t="s">
        <v>28</v>
      </c>
      <c r="AB34" s="27">
        <f t="shared" si="7"/>
        <v>73112</v>
      </c>
      <c r="AC34" s="35" t="s">
        <v>28</v>
      </c>
      <c r="AD34" s="37">
        <f t="shared" si="16"/>
        <v>81265.599999999991</v>
      </c>
      <c r="AE34" s="37">
        <f t="shared" si="16"/>
        <v>89392.16</v>
      </c>
      <c r="AF34" s="23"/>
    </row>
    <row r="35" spans="1:32" ht="14.1" customHeight="1" x14ac:dyDescent="0.25">
      <c r="A35" s="43"/>
      <c r="B35" s="44"/>
      <c r="C35" s="45"/>
      <c r="D35" s="45"/>
      <c r="E35" s="46"/>
      <c r="F35" s="45"/>
      <c r="G35" s="80"/>
      <c r="H35" s="23"/>
      <c r="J35" s="47"/>
      <c r="K35" s="46"/>
      <c r="L35" s="48"/>
      <c r="M35" s="49"/>
      <c r="N35" s="48"/>
      <c r="O35" s="83"/>
      <c r="P35" s="23"/>
      <c r="Q35" s="27"/>
      <c r="R35" s="47"/>
      <c r="S35" s="49"/>
      <c r="T35" s="48"/>
      <c r="U35" s="49"/>
      <c r="V35" s="48"/>
      <c r="W35" s="83"/>
      <c r="X35" s="23"/>
      <c r="Z35" s="47"/>
      <c r="AA35" s="49"/>
      <c r="AB35" s="48"/>
      <c r="AC35" s="49"/>
      <c r="AD35" s="48"/>
      <c r="AE35" s="83"/>
      <c r="AF35" s="23"/>
    </row>
    <row r="36" spans="1:32" s="21" customFormat="1" ht="14.1" customHeight="1" x14ac:dyDescent="0.25">
      <c r="A36" s="19" t="s">
        <v>199</v>
      </c>
      <c r="B36" s="20"/>
      <c r="E36" s="22"/>
      <c r="G36" s="80"/>
      <c r="H36" s="23"/>
      <c r="I36" s="2"/>
      <c r="J36" s="24"/>
      <c r="K36" s="22"/>
      <c r="L36" s="25"/>
      <c r="M36" s="26"/>
      <c r="N36" s="25"/>
      <c r="O36" s="80"/>
      <c r="P36" s="23"/>
      <c r="Q36" s="27"/>
      <c r="R36" s="24"/>
      <c r="S36" s="26"/>
      <c r="T36" s="25"/>
      <c r="U36" s="26"/>
      <c r="V36" s="25"/>
      <c r="W36" s="80"/>
      <c r="X36" s="23"/>
      <c r="Z36" s="24"/>
      <c r="AA36" s="26"/>
      <c r="AB36" s="25"/>
      <c r="AC36" s="26"/>
      <c r="AD36" s="25"/>
      <c r="AE36" s="83"/>
      <c r="AF36" s="23"/>
    </row>
    <row r="37" spans="1:32" x14ac:dyDescent="0.25">
      <c r="A37" s="28" t="s">
        <v>9</v>
      </c>
      <c r="B37" s="39">
        <v>24.79</v>
      </c>
      <c r="C37" s="40" t="s">
        <v>28</v>
      </c>
      <c r="D37" s="41">
        <v>27.48</v>
      </c>
      <c r="E37" s="40" t="s">
        <v>28</v>
      </c>
      <c r="F37" s="41">
        <v>30.14</v>
      </c>
      <c r="G37" s="84">
        <f t="shared" ref="G37:G56" si="17">F37+(F37*0.1)</f>
        <v>33.154000000000003</v>
      </c>
      <c r="H37" s="23"/>
      <c r="J37" s="34">
        <f t="shared" ref="J37:J56" si="18">B37*80</f>
        <v>1983.1999999999998</v>
      </c>
      <c r="K37" s="3" t="s">
        <v>28</v>
      </c>
      <c r="L37" s="27">
        <f t="shared" ref="L37:L56" si="19">D37*80</f>
        <v>2198.4</v>
      </c>
      <c r="M37" s="35" t="s">
        <v>28</v>
      </c>
      <c r="N37" s="27">
        <f t="shared" ref="N37:N56" si="20">F37*80</f>
        <v>2411.1999999999998</v>
      </c>
      <c r="O37" s="85">
        <f t="shared" ref="O37:O56" si="21">G37*80</f>
        <v>2652.32</v>
      </c>
      <c r="P37" s="23"/>
      <c r="Q37" s="27"/>
      <c r="R37" s="34">
        <f t="shared" ref="R37:R56" si="22">(J37*26)/12</f>
        <v>4296.9333333333334</v>
      </c>
      <c r="S37" s="35" t="s">
        <v>28</v>
      </c>
      <c r="T37" s="27">
        <f t="shared" ref="T37:T56" si="23">(L37*26)/12</f>
        <v>4763.2</v>
      </c>
      <c r="U37" s="35" t="s">
        <v>28</v>
      </c>
      <c r="V37" s="27">
        <f t="shared" ref="V37:V56" si="24">(N37*26)/12</f>
        <v>5224.2666666666664</v>
      </c>
      <c r="W37" s="85">
        <f t="shared" ref="W37:W56" si="25">(O37*26)/12</f>
        <v>5746.6933333333336</v>
      </c>
      <c r="X37" s="23"/>
      <c r="Z37" s="34">
        <f t="shared" ref="Z37:Z56" si="26">J37*26</f>
        <v>51563.199999999997</v>
      </c>
      <c r="AA37" s="35" t="s">
        <v>28</v>
      </c>
      <c r="AB37" s="27">
        <f t="shared" ref="AB37:AB56" si="27">L37*26</f>
        <v>57158.400000000001</v>
      </c>
      <c r="AC37" s="35" t="s">
        <v>28</v>
      </c>
      <c r="AD37" s="37">
        <f t="shared" ref="AD37:AD56" si="28">N37*26</f>
        <v>62691.199999999997</v>
      </c>
      <c r="AE37" s="37">
        <f t="shared" ref="AE37:AE56" si="29">O37*26</f>
        <v>68960.320000000007</v>
      </c>
      <c r="AF37" s="23"/>
    </row>
    <row r="38" spans="1:32" x14ac:dyDescent="0.25">
      <c r="A38" s="28" t="s">
        <v>10</v>
      </c>
      <c r="B38" s="39">
        <v>41.13</v>
      </c>
      <c r="C38" s="40" t="s">
        <v>28</v>
      </c>
      <c r="D38" s="41">
        <v>45.36</v>
      </c>
      <c r="E38" s="40" t="s">
        <v>28</v>
      </c>
      <c r="F38" s="41">
        <v>49.71</v>
      </c>
      <c r="G38" s="84">
        <f t="shared" si="17"/>
        <v>54.680999999999997</v>
      </c>
      <c r="H38" s="23"/>
      <c r="J38" s="34">
        <f t="shared" si="18"/>
        <v>3290.4</v>
      </c>
      <c r="K38" s="3" t="s">
        <v>28</v>
      </c>
      <c r="L38" s="27">
        <f t="shared" si="19"/>
        <v>3628.8</v>
      </c>
      <c r="M38" s="35" t="s">
        <v>28</v>
      </c>
      <c r="N38" s="27">
        <f t="shared" si="20"/>
        <v>3976.8</v>
      </c>
      <c r="O38" s="85">
        <f t="shared" si="21"/>
        <v>4374.4799999999996</v>
      </c>
      <c r="P38" s="23"/>
      <c r="Q38" s="27"/>
      <c r="R38" s="34">
        <f t="shared" si="22"/>
        <v>7129.2000000000007</v>
      </c>
      <c r="S38" s="35" t="s">
        <v>28</v>
      </c>
      <c r="T38" s="27">
        <f t="shared" si="23"/>
        <v>7862.4000000000005</v>
      </c>
      <c r="U38" s="35" t="s">
        <v>28</v>
      </c>
      <c r="V38" s="27">
        <f t="shared" si="24"/>
        <v>8616.4</v>
      </c>
      <c r="W38" s="85">
        <f t="shared" si="25"/>
        <v>9478.0399999999991</v>
      </c>
      <c r="X38" s="23"/>
      <c r="Z38" s="34">
        <f t="shared" si="26"/>
        <v>85550.400000000009</v>
      </c>
      <c r="AA38" s="35" t="s">
        <v>28</v>
      </c>
      <c r="AB38" s="27">
        <f t="shared" si="27"/>
        <v>94348.800000000003</v>
      </c>
      <c r="AC38" s="35" t="s">
        <v>28</v>
      </c>
      <c r="AD38" s="37">
        <f t="shared" si="28"/>
        <v>103396.8</v>
      </c>
      <c r="AE38" s="37">
        <f t="shared" si="29"/>
        <v>113736.47999999998</v>
      </c>
      <c r="AF38" s="23"/>
    </row>
    <row r="39" spans="1:32" x14ac:dyDescent="0.25">
      <c r="A39" s="28" t="s">
        <v>11</v>
      </c>
      <c r="B39" s="39">
        <v>32.770000000000003</v>
      </c>
      <c r="C39" s="40" t="s">
        <v>28</v>
      </c>
      <c r="D39" s="41">
        <v>36.31</v>
      </c>
      <c r="E39" s="40" t="s">
        <v>28</v>
      </c>
      <c r="F39" s="41">
        <v>39.83</v>
      </c>
      <c r="G39" s="84">
        <f t="shared" si="17"/>
        <v>43.812999999999995</v>
      </c>
      <c r="H39" s="23"/>
      <c r="J39" s="34">
        <f t="shared" si="18"/>
        <v>2621.6000000000004</v>
      </c>
      <c r="K39" s="3" t="s">
        <v>28</v>
      </c>
      <c r="L39" s="27">
        <f t="shared" si="19"/>
        <v>2904.8</v>
      </c>
      <c r="M39" s="35" t="s">
        <v>28</v>
      </c>
      <c r="N39" s="27">
        <f t="shared" si="20"/>
        <v>3186.3999999999996</v>
      </c>
      <c r="O39" s="85">
        <f t="shared" si="21"/>
        <v>3505.0399999999995</v>
      </c>
      <c r="P39" s="23"/>
      <c r="Q39" s="27"/>
      <c r="R39" s="34">
        <f t="shared" si="22"/>
        <v>5680.1333333333341</v>
      </c>
      <c r="S39" s="35" t="s">
        <v>28</v>
      </c>
      <c r="T39" s="27">
        <f t="shared" si="23"/>
        <v>6293.7333333333336</v>
      </c>
      <c r="U39" s="35" t="s">
        <v>28</v>
      </c>
      <c r="V39" s="27">
        <f t="shared" si="24"/>
        <v>6903.8666666666659</v>
      </c>
      <c r="W39" s="85">
        <f t="shared" si="25"/>
        <v>7594.2533333333331</v>
      </c>
      <c r="X39" s="23"/>
      <c r="Z39" s="34">
        <f t="shared" si="26"/>
        <v>68161.600000000006</v>
      </c>
      <c r="AA39" s="35" t="s">
        <v>28</v>
      </c>
      <c r="AB39" s="27">
        <f t="shared" si="27"/>
        <v>75524.800000000003</v>
      </c>
      <c r="AC39" s="35" t="s">
        <v>28</v>
      </c>
      <c r="AD39" s="37">
        <f t="shared" si="28"/>
        <v>82846.399999999994</v>
      </c>
      <c r="AE39" s="37">
        <f t="shared" si="29"/>
        <v>91131.04</v>
      </c>
      <c r="AF39" s="23"/>
    </row>
    <row r="40" spans="1:32" x14ac:dyDescent="0.25">
      <c r="A40" s="28" t="s">
        <v>12</v>
      </c>
      <c r="B40" s="39">
        <v>39.31</v>
      </c>
      <c r="C40" s="40" t="s">
        <v>28</v>
      </c>
      <c r="D40" s="41">
        <v>43.54</v>
      </c>
      <c r="E40" s="40" t="s">
        <v>28</v>
      </c>
      <c r="F40" s="41">
        <v>47.78</v>
      </c>
      <c r="G40" s="84">
        <f t="shared" si="17"/>
        <v>52.558</v>
      </c>
      <c r="H40" s="23"/>
      <c r="J40" s="34">
        <f t="shared" si="18"/>
        <v>3144.8</v>
      </c>
      <c r="K40" s="3" t="s">
        <v>28</v>
      </c>
      <c r="L40" s="27">
        <f t="shared" si="19"/>
        <v>3483.2</v>
      </c>
      <c r="M40" s="35" t="s">
        <v>28</v>
      </c>
      <c r="N40" s="27">
        <f t="shared" si="20"/>
        <v>3822.4</v>
      </c>
      <c r="O40" s="85">
        <f t="shared" si="21"/>
        <v>4204.6400000000003</v>
      </c>
      <c r="P40" s="23"/>
      <c r="Q40" s="27"/>
      <c r="R40" s="34">
        <f t="shared" si="22"/>
        <v>6813.7333333333336</v>
      </c>
      <c r="S40" s="35" t="s">
        <v>28</v>
      </c>
      <c r="T40" s="27">
        <f t="shared" si="23"/>
        <v>7546.9333333333334</v>
      </c>
      <c r="U40" s="35" t="s">
        <v>28</v>
      </c>
      <c r="V40" s="27">
        <f t="shared" si="24"/>
        <v>8281.8666666666668</v>
      </c>
      <c r="W40" s="85">
        <f t="shared" si="25"/>
        <v>9110.0533333333351</v>
      </c>
      <c r="X40" s="23"/>
      <c r="Z40" s="34">
        <f t="shared" si="26"/>
        <v>81764.800000000003</v>
      </c>
      <c r="AA40" s="35" t="s">
        <v>28</v>
      </c>
      <c r="AB40" s="27">
        <f t="shared" si="27"/>
        <v>90563.199999999997</v>
      </c>
      <c r="AC40" s="35" t="s">
        <v>28</v>
      </c>
      <c r="AD40" s="37">
        <f t="shared" si="28"/>
        <v>99382.400000000009</v>
      </c>
      <c r="AE40" s="37">
        <f t="shared" si="29"/>
        <v>109320.64000000001</v>
      </c>
      <c r="AF40" s="23"/>
    </row>
    <row r="41" spans="1:32" hidden="1" x14ac:dyDescent="0.25">
      <c r="A41" s="28" t="s">
        <v>13</v>
      </c>
      <c r="B41" s="39">
        <v>26.92</v>
      </c>
      <c r="C41" s="40" t="s">
        <v>28</v>
      </c>
      <c r="D41" s="41">
        <v>29.82</v>
      </c>
      <c r="E41" s="40" t="s">
        <v>28</v>
      </c>
      <c r="F41" s="41">
        <v>32.72</v>
      </c>
      <c r="G41" s="84">
        <f t="shared" si="17"/>
        <v>35.991999999999997</v>
      </c>
      <c r="H41" s="23"/>
      <c r="J41" s="34">
        <f t="shared" si="18"/>
        <v>2153.6000000000004</v>
      </c>
      <c r="K41" s="3" t="s">
        <v>28</v>
      </c>
      <c r="L41" s="27">
        <f t="shared" si="19"/>
        <v>2385.6</v>
      </c>
      <c r="M41" s="35" t="s">
        <v>28</v>
      </c>
      <c r="N41" s="27">
        <f t="shared" si="20"/>
        <v>2617.6</v>
      </c>
      <c r="O41" s="85">
        <f t="shared" si="21"/>
        <v>2879.3599999999997</v>
      </c>
      <c r="P41" s="23"/>
      <c r="Q41" s="27"/>
      <c r="R41" s="34">
        <f t="shared" si="22"/>
        <v>4666.1333333333341</v>
      </c>
      <c r="S41" s="35" t="s">
        <v>28</v>
      </c>
      <c r="T41" s="27">
        <f t="shared" si="23"/>
        <v>5168.8</v>
      </c>
      <c r="U41" s="35" t="s">
        <v>28</v>
      </c>
      <c r="V41" s="27">
        <f t="shared" si="24"/>
        <v>5671.4666666666662</v>
      </c>
      <c r="W41" s="85">
        <f t="shared" si="25"/>
        <v>6238.6133333333319</v>
      </c>
      <c r="X41" s="23"/>
      <c r="Z41" s="34">
        <f t="shared" si="26"/>
        <v>55993.600000000006</v>
      </c>
      <c r="AA41" s="35" t="s">
        <v>28</v>
      </c>
      <c r="AB41" s="27">
        <f t="shared" si="27"/>
        <v>62025.599999999999</v>
      </c>
      <c r="AC41" s="35" t="s">
        <v>28</v>
      </c>
      <c r="AD41" s="37">
        <f t="shared" si="28"/>
        <v>68057.599999999991</v>
      </c>
      <c r="AE41" s="37">
        <f t="shared" si="29"/>
        <v>74863.359999999986</v>
      </c>
      <c r="AF41" s="23"/>
    </row>
    <row r="42" spans="1:32" x14ac:dyDescent="0.25">
      <c r="A42" s="28" t="s">
        <v>14</v>
      </c>
      <c r="B42" s="39">
        <v>40.58</v>
      </c>
      <c r="C42" s="40" t="s">
        <v>28</v>
      </c>
      <c r="D42" s="41">
        <v>44.96</v>
      </c>
      <c r="E42" s="40" t="s">
        <v>28</v>
      </c>
      <c r="F42" s="41">
        <v>49.32</v>
      </c>
      <c r="G42" s="84">
        <f t="shared" si="17"/>
        <v>54.252000000000002</v>
      </c>
      <c r="H42" s="23"/>
      <c r="J42" s="34">
        <f t="shared" si="18"/>
        <v>3246.3999999999996</v>
      </c>
      <c r="K42" s="3" t="s">
        <v>28</v>
      </c>
      <c r="L42" s="27">
        <f t="shared" si="19"/>
        <v>3596.8</v>
      </c>
      <c r="M42" s="35" t="s">
        <v>28</v>
      </c>
      <c r="N42" s="27">
        <f t="shared" si="20"/>
        <v>3945.6</v>
      </c>
      <c r="O42" s="85">
        <f t="shared" si="21"/>
        <v>4340.16</v>
      </c>
      <c r="P42" s="23"/>
      <c r="Q42" s="27"/>
      <c r="R42" s="34">
        <f t="shared" si="22"/>
        <v>7033.8666666666659</v>
      </c>
      <c r="S42" s="35" t="s">
        <v>28</v>
      </c>
      <c r="T42" s="27">
        <f t="shared" si="23"/>
        <v>7793.0666666666666</v>
      </c>
      <c r="U42" s="35" t="s">
        <v>28</v>
      </c>
      <c r="V42" s="27">
        <f t="shared" si="24"/>
        <v>8548.7999999999993</v>
      </c>
      <c r="W42" s="85">
        <f t="shared" si="25"/>
        <v>9403.68</v>
      </c>
      <c r="X42" s="23"/>
      <c r="Z42" s="34">
        <f t="shared" si="26"/>
        <v>84406.399999999994</v>
      </c>
      <c r="AA42" s="35" t="s">
        <v>28</v>
      </c>
      <c r="AB42" s="27">
        <f t="shared" si="27"/>
        <v>93516.800000000003</v>
      </c>
      <c r="AC42" s="35" t="s">
        <v>28</v>
      </c>
      <c r="AD42" s="37">
        <f t="shared" si="28"/>
        <v>102585.59999999999</v>
      </c>
      <c r="AE42" s="37">
        <f t="shared" si="29"/>
        <v>112844.16</v>
      </c>
      <c r="AF42" s="23"/>
    </row>
    <row r="43" spans="1:32" x14ac:dyDescent="0.25">
      <c r="A43" s="28" t="s">
        <v>15</v>
      </c>
      <c r="B43" s="39">
        <v>36.75</v>
      </c>
      <c r="C43" s="40" t="s">
        <v>28</v>
      </c>
      <c r="D43" s="41">
        <v>40.72</v>
      </c>
      <c r="E43" s="40" t="s">
        <v>28</v>
      </c>
      <c r="F43" s="41">
        <v>44.67</v>
      </c>
      <c r="G43" s="84">
        <f t="shared" si="17"/>
        <v>49.137</v>
      </c>
      <c r="H43" s="23"/>
      <c r="J43" s="34">
        <f t="shared" si="18"/>
        <v>2940</v>
      </c>
      <c r="K43" s="3" t="s">
        <v>28</v>
      </c>
      <c r="L43" s="27">
        <f t="shared" si="19"/>
        <v>3257.6</v>
      </c>
      <c r="M43" s="35" t="s">
        <v>28</v>
      </c>
      <c r="N43" s="27">
        <f t="shared" si="20"/>
        <v>3573.6000000000004</v>
      </c>
      <c r="O43" s="85">
        <f t="shared" si="21"/>
        <v>3930.96</v>
      </c>
      <c r="P43" s="23"/>
      <c r="Q43" s="27"/>
      <c r="R43" s="34">
        <f t="shared" si="22"/>
        <v>6370</v>
      </c>
      <c r="S43" s="35" t="s">
        <v>28</v>
      </c>
      <c r="T43" s="27">
        <f t="shared" si="23"/>
        <v>7058.1333333333323</v>
      </c>
      <c r="U43" s="35" t="s">
        <v>28</v>
      </c>
      <c r="V43" s="27">
        <f t="shared" si="24"/>
        <v>7742.8</v>
      </c>
      <c r="W43" s="85">
        <f t="shared" si="25"/>
        <v>8517.08</v>
      </c>
      <c r="X43" s="23"/>
      <c r="Z43" s="34">
        <f t="shared" si="26"/>
        <v>76440</v>
      </c>
      <c r="AA43" s="35" t="s">
        <v>28</v>
      </c>
      <c r="AB43" s="27">
        <f t="shared" si="27"/>
        <v>84697.599999999991</v>
      </c>
      <c r="AC43" s="35" t="s">
        <v>28</v>
      </c>
      <c r="AD43" s="37">
        <f t="shared" si="28"/>
        <v>92913.600000000006</v>
      </c>
      <c r="AE43" s="37">
        <f t="shared" si="29"/>
        <v>102204.96</v>
      </c>
      <c r="AF43" s="23"/>
    </row>
    <row r="44" spans="1:32" x14ac:dyDescent="0.25">
      <c r="A44" s="28" t="s">
        <v>16</v>
      </c>
      <c r="B44" s="39">
        <v>44.35</v>
      </c>
      <c r="C44" s="40" t="s">
        <v>28</v>
      </c>
      <c r="D44" s="41">
        <v>49.13</v>
      </c>
      <c r="E44" s="40" t="s">
        <v>28</v>
      </c>
      <c r="F44" s="41">
        <v>53.9</v>
      </c>
      <c r="G44" s="84">
        <f t="shared" si="17"/>
        <v>59.29</v>
      </c>
      <c r="H44" s="23"/>
      <c r="J44" s="34">
        <f t="shared" si="18"/>
        <v>3548</v>
      </c>
      <c r="K44" s="3" t="s">
        <v>28</v>
      </c>
      <c r="L44" s="27">
        <f t="shared" si="19"/>
        <v>3930.4</v>
      </c>
      <c r="M44" s="35" t="s">
        <v>28</v>
      </c>
      <c r="N44" s="27">
        <f t="shared" si="20"/>
        <v>4312</v>
      </c>
      <c r="O44" s="85">
        <f t="shared" si="21"/>
        <v>4743.2</v>
      </c>
      <c r="P44" s="23"/>
      <c r="Q44" s="27"/>
      <c r="R44" s="34">
        <f t="shared" si="22"/>
        <v>7687.333333333333</v>
      </c>
      <c r="S44" s="35" t="s">
        <v>28</v>
      </c>
      <c r="T44" s="27">
        <f t="shared" si="23"/>
        <v>8515.8666666666668</v>
      </c>
      <c r="U44" s="35" t="s">
        <v>28</v>
      </c>
      <c r="V44" s="27">
        <f t="shared" si="24"/>
        <v>9342.6666666666661</v>
      </c>
      <c r="W44" s="85">
        <f t="shared" si="25"/>
        <v>10276.933333333332</v>
      </c>
      <c r="X44" s="23"/>
      <c r="Z44" s="34">
        <f t="shared" si="26"/>
        <v>92248</v>
      </c>
      <c r="AA44" s="35" t="s">
        <v>28</v>
      </c>
      <c r="AB44" s="27">
        <f t="shared" si="27"/>
        <v>102190.40000000001</v>
      </c>
      <c r="AC44" s="35" t="s">
        <v>28</v>
      </c>
      <c r="AD44" s="37">
        <f t="shared" si="28"/>
        <v>112112</v>
      </c>
      <c r="AE44" s="37">
        <f t="shared" si="29"/>
        <v>123323.2</v>
      </c>
      <c r="AF44" s="23"/>
    </row>
    <row r="45" spans="1:32" hidden="1" x14ac:dyDescent="0.25">
      <c r="A45" s="28" t="s">
        <v>17</v>
      </c>
      <c r="B45" s="39">
        <v>27.64</v>
      </c>
      <c r="C45" s="40" t="s">
        <v>28</v>
      </c>
      <c r="D45" s="41">
        <v>30.62</v>
      </c>
      <c r="E45" s="40" t="s">
        <v>28</v>
      </c>
      <c r="F45" s="41">
        <v>33.6</v>
      </c>
      <c r="G45" s="84">
        <f t="shared" si="17"/>
        <v>36.96</v>
      </c>
      <c r="H45" s="23"/>
      <c r="J45" s="34">
        <f t="shared" si="18"/>
        <v>2211.1999999999998</v>
      </c>
      <c r="K45" s="3" t="s">
        <v>28</v>
      </c>
      <c r="L45" s="27">
        <f t="shared" si="19"/>
        <v>2449.6</v>
      </c>
      <c r="M45" s="35" t="s">
        <v>28</v>
      </c>
      <c r="N45" s="27">
        <f t="shared" si="20"/>
        <v>2688</v>
      </c>
      <c r="O45" s="85">
        <f t="shared" si="21"/>
        <v>2956.8</v>
      </c>
      <c r="P45" s="23"/>
      <c r="Q45" s="27"/>
      <c r="R45" s="34">
        <f t="shared" si="22"/>
        <v>4790.9333333333334</v>
      </c>
      <c r="S45" s="35" t="s">
        <v>28</v>
      </c>
      <c r="T45" s="27">
        <f t="shared" si="23"/>
        <v>5307.4666666666662</v>
      </c>
      <c r="U45" s="35" t="s">
        <v>28</v>
      </c>
      <c r="V45" s="27">
        <f t="shared" si="24"/>
        <v>5824</v>
      </c>
      <c r="W45" s="85">
        <f t="shared" si="25"/>
        <v>6406.4000000000005</v>
      </c>
      <c r="X45" s="23"/>
      <c r="Z45" s="34">
        <f t="shared" si="26"/>
        <v>57491.199999999997</v>
      </c>
      <c r="AA45" s="35" t="s">
        <v>28</v>
      </c>
      <c r="AB45" s="27">
        <f t="shared" si="27"/>
        <v>63689.599999999999</v>
      </c>
      <c r="AC45" s="35" t="s">
        <v>28</v>
      </c>
      <c r="AD45" s="37">
        <f t="shared" si="28"/>
        <v>69888</v>
      </c>
      <c r="AE45" s="37">
        <f t="shared" si="29"/>
        <v>76876.800000000003</v>
      </c>
      <c r="AF45" s="23"/>
    </row>
    <row r="46" spans="1:32" hidden="1" x14ac:dyDescent="0.25">
      <c r="A46" s="28" t="s">
        <v>18</v>
      </c>
      <c r="B46" s="39">
        <v>22.49</v>
      </c>
      <c r="C46" s="40" t="s">
        <v>28</v>
      </c>
      <c r="D46" s="41">
        <v>24.914999999999999</v>
      </c>
      <c r="E46" s="40" t="s">
        <v>28</v>
      </c>
      <c r="F46" s="41">
        <v>27.34</v>
      </c>
      <c r="G46" s="84">
        <f t="shared" si="17"/>
        <v>30.073999999999998</v>
      </c>
      <c r="H46" s="23"/>
      <c r="J46" s="34">
        <f t="shared" si="18"/>
        <v>1799.1999999999998</v>
      </c>
      <c r="K46" s="3" t="s">
        <v>28</v>
      </c>
      <c r="L46" s="27">
        <f t="shared" si="19"/>
        <v>1993.1999999999998</v>
      </c>
      <c r="M46" s="35" t="s">
        <v>28</v>
      </c>
      <c r="N46" s="27">
        <f t="shared" si="20"/>
        <v>2187.1999999999998</v>
      </c>
      <c r="O46" s="85">
        <f t="shared" si="21"/>
        <v>2405.92</v>
      </c>
      <c r="P46" s="23"/>
      <c r="Q46" s="27"/>
      <c r="R46" s="34">
        <f t="shared" si="22"/>
        <v>3898.2666666666664</v>
      </c>
      <c r="S46" s="35" t="s">
        <v>28</v>
      </c>
      <c r="T46" s="27">
        <f t="shared" si="23"/>
        <v>4318.5999999999995</v>
      </c>
      <c r="U46" s="35" t="s">
        <v>28</v>
      </c>
      <c r="V46" s="27">
        <f t="shared" si="24"/>
        <v>4738.9333333333334</v>
      </c>
      <c r="W46" s="85">
        <f t="shared" si="25"/>
        <v>5212.8266666666668</v>
      </c>
      <c r="X46" s="23"/>
      <c r="Z46" s="34">
        <f t="shared" si="26"/>
        <v>46779.199999999997</v>
      </c>
      <c r="AA46" s="35" t="s">
        <v>28</v>
      </c>
      <c r="AB46" s="27">
        <f t="shared" si="27"/>
        <v>51823.199999999997</v>
      </c>
      <c r="AC46" s="35" t="s">
        <v>28</v>
      </c>
      <c r="AD46" s="37">
        <f t="shared" si="28"/>
        <v>56867.199999999997</v>
      </c>
      <c r="AE46" s="37">
        <f t="shared" si="29"/>
        <v>62553.919999999998</v>
      </c>
      <c r="AF46" s="23"/>
    </row>
    <row r="47" spans="1:32" hidden="1" x14ac:dyDescent="0.25">
      <c r="A47" s="28" t="s">
        <v>19</v>
      </c>
      <c r="B47" s="39">
        <v>25.29</v>
      </c>
      <c r="C47" s="40" t="s">
        <v>28</v>
      </c>
      <c r="D47" s="41">
        <v>28.015000000000001</v>
      </c>
      <c r="E47" s="40" t="s">
        <v>28</v>
      </c>
      <c r="F47" s="41">
        <v>30.74</v>
      </c>
      <c r="G47" s="84">
        <f t="shared" si="17"/>
        <v>33.814</v>
      </c>
      <c r="H47" s="23"/>
      <c r="J47" s="34">
        <f t="shared" si="18"/>
        <v>2023.1999999999998</v>
      </c>
      <c r="K47" s="3" t="s">
        <v>28</v>
      </c>
      <c r="L47" s="27">
        <f t="shared" si="19"/>
        <v>2241.1999999999998</v>
      </c>
      <c r="M47" s="35" t="s">
        <v>28</v>
      </c>
      <c r="N47" s="27">
        <f t="shared" si="20"/>
        <v>2459.1999999999998</v>
      </c>
      <c r="O47" s="85">
        <f t="shared" si="21"/>
        <v>2705.12</v>
      </c>
      <c r="P47" s="23"/>
      <c r="Q47" s="27"/>
      <c r="R47" s="34">
        <f t="shared" si="22"/>
        <v>4383.5999999999995</v>
      </c>
      <c r="S47" s="35" t="s">
        <v>28</v>
      </c>
      <c r="T47" s="27">
        <f t="shared" si="23"/>
        <v>4855.9333333333334</v>
      </c>
      <c r="U47" s="35" t="s">
        <v>28</v>
      </c>
      <c r="V47" s="27">
        <f t="shared" si="24"/>
        <v>5328.2666666666664</v>
      </c>
      <c r="W47" s="85">
        <f t="shared" si="25"/>
        <v>5861.0933333333332</v>
      </c>
      <c r="X47" s="23"/>
      <c r="Z47" s="34">
        <f t="shared" si="26"/>
        <v>52603.199999999997</v>
      </c>
      <c r="AA47" s="35" t="s">
        <v>28</v>
      </c>
      <c r="AB47" s="27">
        <f t="shared" si="27"/>
        <v>58271.199999999997</v>
      </c>
      <c r="AC47" s="35" t="s">
        <v>28</v>
      </c>
      <c r="AD47" s="37">
        <f t="shared" si="28"/>
        <v>63939.199999999997</v>
      </c>
      <c r="AE47" s="37">
        <f t="shared" si="29"/>
        <v>70333.119999999995</v>
      </c>
      <c r="AF47" s="23"/>
    </row>
    <row r="48" spans="1:32" hidden="1" x14ac:dyDescent="0.25">
      <c r="A48" s="28" t="s">
        <v>20</v>
      </c>
      <c r="B48" s="39">
        <v>25.29</v>
      </c>
      <c r="C48" s="40" t="s">
        <v>28</v>
      </c>
      <c r="D48" s="41">
        <v>28.015000000000001</v>
      </c>
      <c r="E48" s="40" t="s">
        <v>28</v>
      </c>
      <c r="F48" s="41">
        <v>30.74</v>
      </c>
      <c r="G48" s="84">
        <f t="shared" si="17"/>
        <v>33.814</v>
      </c>
      <c r="H48" s="23"/>
      <c r="J48" s="34">
        <f t="shared" si="18"/>
        <v>2023.1999999999998</v>
      </c>
      <c r="K48" s="3" t="s">
        <v>28</v>
      </c>
      <c r="L48" s="27">
        <f t="shared" si="19"/>
        <v>2241.1999999999998</v>
      </c>
      <c r="M48" s="35" t="s">
        <v>28</v>
      </c>
      <c r="N48" s="27">
        <f t="shared" si="20"/>
        <v>2459.1999999999998</v>
      </c>
      <c r="O48" s="85">
        <f t="shared" si="21"/>
        <v>2705.12</v>
      </c>
      <c r="P48" s="23"/>
      <c r="Q48" s="27"/>
      <c r="R48" s="34">
        <f t="shared" si="22"/>
        <v>4383.5999999999995</v>
      </c>
      <c r="S48" s="35" t="s">
        <v>28</v>
      </c>
      <c r="T48" s="27">
        <f t="shared" si="23"/>
        <v>4855.9333333333334</v>
      </c>
      <c r="U48" s="35" t="s">
        <v>28</v>
      </c>
      <c r="V48" s="27">
        <f t="shared" si="24"/>
        <v>5328.2666666666664</v>
      </c>
      <c r="W48" s="85">
        <f t="shared" si="25"/>
        <v>5861.0933333333332</v>
      </c>
      <c r="X48" s="23"/>
      <c r="Z48" s="34">
        <f t="shared" si="26"/>
        <v>52603.199999999997</v>
      </c>
      <c r="AA48" s="35" t="s">
        <v>28</v>
      </c>
      <c r="AB48" s="27">
        <f t="shared" si="27"/>
        <v>58271.199999999997</v>
      </c>
      <c r="AC48" s="35" t="s">
        <v>28</v>
      </c>
      <c r="AD48" s="37">
        <f t="shared" si="28"/>
        <v>63939.199999999997</v>
      </c>
      <c r="AE48" s="37">
        <f t="shared" si="29"/>
        <v>70333.119999999995</v>
      </c>
      <c r="AF48" s="23"/>
    </row>
    <row r="49" spans="1:32" hidden="1" x14ac:dyDescent="0.25">
      <c r="A49" s="28" t="s">
        <v>21</v>
      </c>
      <c r="B49" s="39">
        <v>40.229999999999997</v>
      </c>
      <c r="C49" s="40" t="s">
        <v>28</v>
      </c>
      <c r="D49" s="41">
        <v>44.564999999999998</v>
      </c>
      <c r="E49" s="40" t="s">
        <v>28</v>
      </c>
      <c r="F49" s="41">
        <v>48.9</v>
      </c>
      <c r="G49" s="84">
        <f t="shared" si="17"/>
        <v>53.79</v>
      </c>
      <c r="H49" s="23"/>
      <c r="J49" s="34">
        <f t="shared" si="18"/>
        <v>3218.3999999999996</v>
      </c>
      <c r="K49" s="3" t="s">
        <v>28</v>
      </c>
      <c r="L49" s="27">
        <f t="shared" si="19"/>
        <v>3565.2</v>
      </c>
      <c r="M49" s="35" t="s">
        <v>28</v>
      </c>
      <c r="N49" s="27">
        <f t="shared" si="20"/>
        <v>3912</v>
      </c>
      <c r="O49" s="85">
        <f t="shared" si="21"/>
        <v>4303.2</v>
      </c>
      <c r="P49" s="23"/>
      <c r="Q49" s="27"/>
      <c r="R49" s="34">
        <f t="shared" si="22"/>
        <v>6973.2</v>
      </c>
      <c r="S49" s="35" t="s">
        <v>28</v>
      </c>
      <c r="T49" s="27">
        <f t="shared" si="23"/>
        <v>7724.5999999999995</v>
      </c>
      <c r="U49" s="35" t="s">
        <v>28</v>
      </c>
      <c r="V49" s="27">
        <f t="shared" si="24"/>
        <v>8476</v>
      </c>
      <c r="W49" s="85">
        <f t="shared" si="25"/>
        <v>9323.6</v>
      </c>
      <c r="X49" s="23"/>
      <c r="Z49" s="34">
        <f t="shared" si="26"/>
        <v>83678.399999999994</v>
      </c>
      <c r="AA49" s="35" t="s">
        <v>28</v>
      </c>
      <c r="AB49" s="27">
        <f t="shared" si="27"/>
        <v>92695.2</v>
      </c>
      <c r="AC49" s="35" t="s">
        <v>28</v>
      </c>
      <c r="AD49" s="37">
        <f t="shared" si="28"/>
        <v>101712</v>
      </c>
      <c r="AE49" s="37">
        <f t="shared" si="29"/>
        <v>111883.2</v>
      </c>
      <c r="AF49" s="23"/>
    </row>
    <row r="50" spans="1:32" x14ac:dyDescent="0.25">
      <c r="A50" s="28" t="s">
        <v>22</v>
      </c>
      <c r="B50" s="39">
        <v>49.14</v>
      </c>
      <c r="C50" s="40" t="s">
        <v>28</v>
      </c>
      <c r="D50" s="41">
        <v>56.08</v>
      </c>
      <c r="E50" s="40" t="s">
        <v>28</v>
      </c>
      <c r="F50" s="41">
        <v>63</v>
      </c>
      <c r="G50" s="84">
        <f t="shared" si="17"/>
        <v>69.3</v>
      </c>
      <c r="H50" s="23"/>
      <c r="J50" s="34">
        <f t="shared" si="18"/>
        <v>3931.2</v>
      </c>
      <c r="K50" s="3" t="s">
        <v>28</v>
      </c>
      <c r="L50" s="27">
        <f t="shared" si="19"/>
        <v>4486.3999999999996</v>
      </c>
      <c r="M50" s="35" t="s">
        <v>28</v>
      </c>
      <c r="N50" s="27">
        <f t="shared" si="20"/>
        <v>5040</v>
      </c>
      <c r="O50" s="85">
        <f t="shared" si="21"/>
        <v>5544</v>
      </c>
      <c r="P50" s="23"/>
      <c r="Q50" s="27"/>
      <c r="R50" s="34">
        <f t="shared" si="22"/>
        <v>8517.6</v>
      </c>
      <c r="S50" s="35" t="s">
        <v>28</v>
      </c>
      <c r="T50" s="27">
        <f t="shared" si="23"/>
        <v>9720.5333333333328</v>
      </c>
      <c r="U50" s="35" t="s">
        <v>28</v>
      </c>
      <c r="V50" s="27">
        <f t="shared" si="24"/>
        <v>10920</v>
      </c>
      <c r="W50" s="85">
        <f t="shared" si="25"/>
        <v>12012</v>
      </c>
      <c r="X50" s="23"/>
      <c r="Z50" s="34">
        <f t="shared" si="26"/>
        <v>102211.2</v>
      </c>
      <c r="AA50" s="35" t="s">
        <v>28</v>
      </c>
      <c r="AB50" s="27">
        <f t="shared" si="27"/>
        <v>116646.39999999999</v>
      </c>
      <c r="AC50" s="35" t="s">
        <v>28</v>
      </c>
      <c r="AD50" s="37">
        <f t="shared" si="28"/>
        <v>131040</v>
      </c>
      <c r="AE50" s="37">
        <f t="shared" si="29"/>
        <v>144144</v>
      </c>
      <c r="AF50" s="23"/>
    </row>
    <row r="51" spans="1:32" x14ac:dyDescent="0.25">
      <c r="A51" s="28" t="s">
        <v>23</v>
      </c>
      <c r="B51" s="39">
        <v>43</v>
      </c>
      <c r="C51" s="40" t="s">
        <v>28</v>
      </c>
      <c r="D51" s="41">
        <v>47.73</v>
      </c>
      <c r="E51" s="40" t="s">
        <v>28</v>
      </c>
      <c r="F51" s="41">
        <v>52.5</v>
      </c>
      <c r="G51" s="84">
        <f t="shared" si="17"/>
        <v>57.75</v>
      </c>
      <c r="H51" s="23"/>
      <c r="J51" s="34">
        <f t="shared" si="18"/>
        <v>3440</v>
      </c>
      <c r="K51" s="3" t="s">
        <v>28</v>
      </c>
      <c r="L51" s="27">
        <f t="shared" si="19"/>
        <v>3818.3999999999996</v>
      </c>
      <c r="M51" s="35" t="s">
        <v>28</v>
      </c>
      <c r="N51" s="27">
        <f t="shared" si="20"/>
        <v>4200</v>
      </c>
      <c r="O51" s="85">
        <f t="shared" si="21"/>
        <v>4620</v>
      </c>
      <c r="P51" s="23"/>
      <c r="Q51" s="27"/>
      <c r="R51" s="34">
        <f t="shared" si="22"/>
        <v>7453.333333333333</v>
      </c>
      <c r="S51" s="35" t="s">
        <v>28</v>
      </c>
      <c r="T51" s="27">
        <f t="shared" si="23"/>
        <v>8273.1999999999989</v>
      </c>
      <c r="U51" s="35" t="s">
        <v>28</v>
      </c>
      <c r="V51" s="27">
        <f t="shared" si="24"/>
        <v>9100</v>
      </c>
      <c r="W51" s="85">
        <f t="shared" si="25"/>
        <v>10010</v>
      </c>
      <c r="X51" s="23"/>
      <c r="Z51" s="34">
        <f t="shared" si="26"/>
        <v>89440</v>
      </c>
      <c r="AA51" s="35" t="s">
        <v>28</v>
      </c>
      <c r="AB51" s="27">
        <f t="shared" si="27"/>
        <v>99278.399999999994</v>
      </c>
      <c r="AC51" s="35" t="s">
        <v>28</v>
      </c>
      <c r="AD51" s="37">
        <f t="shared" si="28"/>
        <v>109200</v>
      </c>
      <c r="AE51" s="37">
        <f t="shared" si="29"/>
        <v>120120</v>
      </c>
      <c r="AF51" s="23"/>
    </row>
    <row r="52" spans="1:32" x14ac:dyDescent="0.25">
      <c r="A52" s="28" t="s">
        <v>24</v>
      </c>
      <c r="B52" s="39">
        <v>29.24</v>
      </c>
      <c r="C52" s="40" t="s">
        <v>28</v>
      </c>
      <c r="D52" s="41">
        <v>36.56</v>
      </c>
      <c r="E52" s="40" t="s">
        <v>28</v>
      </c>
      <c r="F52" s="41">
        <v>43.88</v>
      </c>
      <c r="G52" s="84">
        <f t="shared" si="17"/>
        <v>48.268000000000001</v>
      </c>
      <c r="H52" s="23"/>
      <c r="J52" s="34">
        <f t="shared" si="18"/>
        <v>2339.1999999999998</v>
      </c>
      <c r="K52" s="3" t="s">
        <v>28</v>
      </c>
      <c r="L52" s="27">
        <f t="shared" si="19"/>
        <v>2924.8</v>
      </c>
      <c r="M52" s="35" t="s">
        <v>28</v>
      </c>
      <c r="N52" s="27">
        <f t="shared" si="20"/>
        <v>3510.4</v>
      </c>
      <c r="O52" s="85">
        <f t="shared" si="21"/>
        <v>3861.44</v>
      </c>
      <c r="P52" s="23"/>
      <c r="Q52" s="27"/>
      <c r="R52" s="34">
        <f t="shared" si="22"/>
        <v>5068.2666666666664</v>
      </c>
      <c r="S52" s="35" t="s">
        <v>28</v>
      </c>
      <c r="T52" s="27">
        <f t="shared" si="23"/>
        <v>6337.0666666666666</v>
      </c>
      <c r="U52" s="35" t="s">
        <v>28</v>
      </c>
      <c r="V52" s="27">
        <f t="shared" si="24"/>
        <v>7605.8666666666677</v>
      </c>
      <c r="W52" s="85">
        <f t="shared" si="25"/>
        <v>8366.4533333333329</v>
      </c>
      <c r="X52" s="23"/>
      <c r="Z52" s="34">
        <f t="shared" si="26"/>
        <v>60819.199999999997</v>
      </c>
      <c r="AA52" s="35" t="s">
        <v>28</v>
      </c>
      <c r="AB52" s="27">
        <f t="shared" si="27"/>
        <v>76044.800000000003</v>
      </c>
      <c r="AC52" s="35" t="s">
        <v>28</v>
      </c>
      <c r="AD52" s="37">
        <f t="shared" si="28"/>
        <v>91270.400000000009</v>
      </c>
      <c r="AE52" s="37">
        <f t="shared" si="29"/>
        <v>100397.44</v>
      </c>
      <c r="AF52" s="23"/>
    </row>
    <row r="53" spans="1:32" x14ac:dyDescent="0.25">
      <c r="A53" s="28" t="s">
        <v>25</v>
      </c>
      <c r="B53" s="39">
        <v>29.24</v>
      </c>
      <c r="C53" s="40" t="s">
        <v>28</v>
      </c>
      <c r="D53" s="41">
        <v>36.56</v>
      </c>
      <c r="E53" s="40" t="s">
        <v>28</v>
      </c>
      <c r="F53" s="41">
        <v>43.88</v>
      </c>
      <c r="G53" s="84">
        <f t="shared" si="17"/>
        <v>48.268000000000001</v>
      </c>
      <c r="H53" s="23"/>
      <c r="J53" s="34">
        <f t="shared" si="18"/>
        <v>2339.1999999999998</v>
      </c>
      <c r="K53" s="3" t="s">
        <v>28</v>
      </c>
      <c r="L53" s="27">
        <f t="shared" si="19"/>
        <v>2924.8</v>
      </c>
      <c r="M53" s="35" t="s">
        <v>28</v>
      </c>
      <c r="N53" s="27">
        <f t="shared" si="20"/>
        <v>3510.4</v>
      </c>
      <c r="O53" s="85">
        <f t="shared" si="21"/>
        <v>3861.44</v>
      </c>
      <c r="P53" s="23"/>
      <c r="Q53" s="27"/>
      <c r="R53" s="34">
        <f t="shared" si="22"/>
        <v>5068.2666666666664</v>
      </c>
      <c r="S53" s="35" t="s">
        <v>28</v>
      </c>
      <c r="T53" s="27">
        <f t="shared" si="23"/>
        <v>6337.0666666666666</v>
      </c>
      <c r="U53" s="35" t="s">
        <v>28</v>
      </c>
      <c r="V53" s="27">
        <f t="shared" si="24"/>
        <v>7605.8666666666677</v>
      </c>
      <c r="W53" s="85">
        <f t="shared" si="25"/>
        <v>8366.4533333333329</v>
      </c>
      <c r="X53" s="23"/>
      <c r="Z53" s="34">
        <f t="shared" si="26"/>
        <v>60819.199999999997</v>
      </c>
      <c r="AA53" s="35" t="s">
        <v>28</v>
      </c>
      <c r="AB53" s="27">
        <f t="shared" si="27"/>
        <v>76044.800000000003</v>
      </c>
      <c r="AC53" s="35" t="s">
        <v>28</v>
      </c>
      <c r="AD53" s="37">
        <f t="shared" si="28"/>
        <v>91270.400000000009</v>
      </c>
      <c r="AE53" s="37">
        <f t="shared" si="29"/>
        <v>100397.44</v>
      </c>
      <c r="AF53" s="23"/>
    </row>
    <row r="54" spans="1:32" x14ac:dyDescent="0.25">
      <c r="A54" s="28" t="s">
        <v>240</v>
      </c>
      <c r="B54" s="39">
        <v>42.93</v>
      </c>
      <c r="C54" s="40" t="s">
        <v>28</v>
      </c>
      <c r="D54" s="41">
        <v>47.58</v>
      </c>
      <c r="E54" s="40" t="s">
        <v>28</v>
      </c>
      <c r="F54" s="41">
        <v>52.71</v>
      </c>
      <c r="G54" s="84">
        <f t="shared" si="17"/>
        <v>57.981000000000002</v>
      </c>
      <c r="H54" s="23"/>
      <c r="J54" s="34">
        <f t="shared" si="18"/>
        <v>3434.4</v>
      </c>
      <c r="L54" s="27">
        <f t="shared" si="19"/>
        <v>3806.3999999999996</v>
      </c>
      <c r="M54" s="35"/>
      <c r="N54" s="27">
        <f t="shared" si="20"/>
        <v>4216.8</v>
      </c>
      <c r="O54" s="85">
        <f t="shared" si="21"/>
        <v>4638.4800000000005</v>
      </c>
      <c r="P54" s="23"/>
      <c r="Q54" s="27"/>
      <c r="R54" s="34">
        <f t="shared" si="22"/>
        <v>7441.2000000000007</v>
      </c>
      <c r="S54" s="35"/>
      <c r="T54" s="27">
        <f t="shared" si="23"/>
        <v>8247.1999999999989</v>
      </c>
      <c r="U54" s="35"/>
      <c r="V54" s="27">
        <f t="shared" si="24"/>
        <v>9136.4</v>
      </c>
      <c r="W54" s="85">
        <f t="shared" si="25"/>
        <v>10050.040000000001</v>
      </c>
      <c r="X54" s="23"/>
      <c r="Z54" s="34">
        <f t="shared" si="26"/>
        <v>89294.400000000009</v>
      </c>
      <c r="AA54" s="35"/>
      <c r="AB54" s="27">
        <f t="shared" si="27"/>
        <v>98966.399999999994</v>
      </c>
      <c r="AC54" s="35"/>
      <c r="AD54" s="37">
        <f t="shared" si="28"/>
        <v>109636.8</v>
      </c>
      <c r="AE54" s="37">
        <f t="shared" si="29"/>
        <v>120600.48000000001</v>
      </c>
      <c r="AF54" s="23"/>
    </row>
    <row r="55" spans="1:32" x14ac:dyDescent="0.25">
      <c r="A55" s="28" t="s">
        <v>26</v>
      </c>
      <c r="B55" s="39">
        <v>46.56</v>
      </c>
      <c r="C55" s="40" t="s">
        <v>28</v>
      </c>
      <c r="D55" s="41">
        <v>51.59</v>
      </c>
      <c r="E55" s="40" t="s">
        <v>28</v>
      </c>
      <c r="F55" s="41">
        <v>56.61</v>
      </c>
      <c r="G55" s="84">
        <f t="shared" si="17"/>
        <v>62.271000000000001</v>
      </c>
      <c r="H55" s="23"/>
      <c r="J55" s="34">
        <f t="shared" si="18"/>
        <v>3724.8</v>
      </c>
      <c r="K55" s="3" t="s">
        <v>28</v>
      </c>
      <c r="L55" s="27">
        <f t="shared" si="19"/>
        <v>4127.2000000000007</v>
      </c>
      <c r="M55" s="35" t="s">
        <v>28</v>
      </c>
      <c r="N55" s="27">
        <f t="shared" si="20"/>
        <v>4528.8</v>
      </c>
      <c r="O55" s="85">
        <f t="shared" si="21"/>
        <v>4981.68</v>
      </c>
      <c r="P55" s="23"/>
      <c r="Q55" s="27"/>
      <c r="R55" s="34">
        <f t="shared" si="22"/>
        <v>8070.4000000000005</v>
      </c>
      <c r="S55" s="35" t="s">
        <v>28</v>
      </c>
      <c r="T55" s="27">
        <f t="shared" si="23"/>
        <v>8942.2666666666682</v>
      </c>
      <c r="U55" s="35" t="s">
        <v>28</v>
      </c>
      <c r="V55" s="27">
        <f t="shared" si="24"/>
        <v>9812.4</v>
      </c>
      <c r="W55" s="85">
        <f t="shared" si="25"/>
        <v>10793.640000000001</v>
      </c>
      <c r="X55" s="23"/>
      <c r="Z55" s="34">
        <f t="shared" si="26"/>
        <v>96844.800000000003</v>
      </c>
      <c r="AA55" s="35" t="s">
        <v>28</v>
      </c>
      <c r="AB55" s="27">
        <f t="shared" si="27"/>
        <v>107307.20000000001</v>
      </c>
      <c r="AC55" s="35" t="s">
        <v>28</v>
      </c>
      <c r="AD55" s="37">
        <f t="shared" si="28"/>
        <v>117748.8</v>
      </c>
      <c r="AE55" s="37">
        <f t="shared" si="29"/>
        <v>129523.68000000001</v>
      </c>
      <c r="AF55" s="23"/>
    </row>
    <row r="56" spans="1:32" x14ac:dyDescent="0.25">
      <c r="A56" s="28" t="s">
        <v>27</v>
      </c>
      <c r="B56" s="39">
        <v>33.65</v>
      </c>
      <c r="C56" s="40" t="s">
        <v>28</v>
      </c>
      <c r="D56" s="41">
        <v>36.549999999999997</v>
      </c>
      <c r="E56" s="40" t="s">
        <v>28</v>
      </c>
      <c r="F56" s="41">
        <v>40.64</v>
      </c>
      <c r="G56" s="84">
        <f t="shared" si="17"/>
        <v>44.704000000000001</v>
      </c>
      <c r="H56" s="23"/>
      <c r="J56" s="34">
        <f t="shared" si="18"/>
        <v>2692</v>
      </c>
      <c r="K56" s="3" t="s">
        <v>28</v>
      </c>
      <c r="L56" s="27">
        <f t="shared" si="19"/>
        <v>2924</v>
      </c>
      <c r="M56" s="35" t="s">
        <v>28</v>
      </c>
      <c r="N56" s="27">
        <f t="shared" si="20"/>
        <v>3251.2</v>
      </c>
      <c r="O56" s="85">
        <f t="shared" si="21"/>
        <v>3576.32</v>
      </c>
      <c r="P56" s="23"/>
      <c r="Q56" s="27"/>
      <c r="R56" s="34">
        <f t="shared" si="22"/>
        <v>5832.666666666667</v>
      </c>
      <c r="S56" s="35" t="s">
        <v>28</v>
      </c>
      <c r="T56" s="27">
        <f t="shared" si="23"/>
        <v>6335.333333333333</v>
      </c>
      <c r="U56" s="35" t="s">
        <v>28</v>
      </c>
      <c r="V56" s="27">
        <f t="shared" si="24"/>
        <v>7044.2666666666664</v>
      </c>
      <c r="W56" s="85">
        <f t="shared" si="25"/>
        <v>7748.6933333333336</v>
      </c>
      <c r="X56" s="23"/>
      <c r="Z56" s="34">
        <f t="shared" si="26"/>
        <v>69992</v>
      </c>
      <c r="AA56" s="35" t="s">
        <v>28</v>
      </c>
      <c r="AB56" s="27">
        <f t="shared" si="27"/>
        <v>76024</v>
      </c>
      <c r="AC56" s="35" t="s">
        <v>28</v>
      </c>
      <c r="AD56" s="37">
        <f t="shared" si="28"/>
        <v>84531.199999999997</v>
      </c>
      <c r="AE56" s="37">
        <f t="shared" si="29"/>
        <v>92984.320000000007</v>
      </c>
      <c r="AF56" s="23"/>
    </row>
    <row r="57" spans="1:32" ht="14.1" customHeight="1" x14ac:dyDescent="0.25">
      <c r="A57" s="43"/>
      <c r="B57" s="44"/>
      <c r="C57" s="45"/>
      <c r="D57" s="45"/>
      <c r="E57" s="46"/>
      <c r="F57" s="45"/>
      <c r="G57" s="80"/>
      <c r="H57" s="23"/>
      <c r="J57" s="47"/>
      <c r="K57" s="46"/>
      <c r="L57" s="48"/>
      <c r="M57" s="49"/>
      <c r="N57" s="48"/>
      <c r="O57" s="83"/>
      <c r="P57" s="23"/>
      <c r="Q57" s="27"/>
      <c r="R57" s="47"/>
      <c r="S57" s="49"/>
      <c r="T57" s="48"/>
      <c r="U57" s="49"/>
      <c r="V57" s="48"/>
      <c r="W57" s="83"/>
      <c r="X57" s="23"/>
      <c r="Z57" s="47"/>
      <c r="AA57" s="49"/>
      <c r="AB57" s="48"/>
      <c r="AC57" s="49"/>
      <c r="AD57" s="48"/>
      <c r="AE57" s="83"/>
      <c r="AF57" s="23"/>
    </row>
    <row r="58" spans="1:32" s="21" customFormat="1" ht="14.1" customHeight="1" x14ac:dyDescent="0.25">
      <c r="A58" s="19" t="s">
        <v>200</v>
      </c>
      <c r="B58" s="20"/>
      <c r="E58" s="22"/>
      <c r="G58" s="80"/>
      <c r="H58" s="23"/>
      <c r="I58" s="2"/>
      <c r="J58" s="24"/>
      <c r="K58" s="22"/>
      <c r="L58" s="25"/>
      <c r="M58" s="26"/>
      <c r="N58" s="25"/>
      <c r="O58" s="80"/>
      <c r="P58" s="23"/>
      <c r="Q58" s="27"/>
      <c r="R58" s="24"/>
      <c r="S58" s="26"/>
      <c r="T58" s="25"/>
      <c r="U58" s="26"/>
      <c r="V58" s="25"/>
      <c r="W58" s="80"/>
      <c r="X58" s="23"/>
      <c r="Z58" s="24"/>
      <c r="AA58" s="26"/>
      <c r="AB58" s="25"/>
      <c r="AC58" s="26"/>
      <c r="AD58" s="25"/>
      <c r="AE58" s="83"/>
      <c r="AF58" s="50"/>
    </row>
    <row r="59" spans="1:32" x14ac:dyDescent="0.25">
      <c r="A59" s="28" t="s">
        <v>32</v>
      </c>
      <c r="B59" s="39">
        <v>14.95</v>
      </c>
      <c r="C59" s="40">
        <v>15.7</v>
      </c>
      <c r="D59" s="41">
        <v>16.48</v>
      </c>
      <c r="E59" s="40">
        <v>17.3</v>
      </c>
      <c r="F59" s="41">
        <v>18.170000000000002</v>
      </c>
      <c r="G59" s="80"/>
      <c r="H59" s="23"/>
      <c r="J59" s="34">
        <f t="shared" ref="J59:N85" si="30">B59*80</f>
        <v>1196</v>
      </c>
      <c r="K59" s="27">
        <f t="shared" si="30"/>
        <v>1256</v>
      </c>
      <c r="L59" s="27">
        <f t="shared" si="30"/>
        <v>1318.4</v>
      </c>
      <c r="M59" s="27">
        <f t="shared" si="30"/>
        <v>1384</v>
      </c>
      <c r="N59" s="27">
        <f t="shared" si="30"/>
        <v>1453.6000000000001</v>
      </c>
      <c r="O59" s="80"/>
      <c r="P59" s="23"/>
      <c r="R59" s="34">
        <f t="shared" ref="R59:V74" si="31">(J59*26)/12</f>
        <v>2591.3333333333335</v>
      </c>
      <c r="S59" s="27">
        <f t="shared" si="31"/>
        <v>2721.3333333333335</v>
      </c>
      <c r="T59" s="27">
        <f t="shared" si="31"/>
        <v>2856.5333333333333</v>
      </c>
      <c r="U59" s="27">
        <f t="shared" si="31"/>
        <v>2998.6666666666665</v>
      </c>
      <c r="V59" s="27">
        <f t="shared" si="31"/>
        <v>3149.4666666666672</v>
      </c>
      <c r="W59" s="80"/>
      <c r="X59" s="23"/>
      <c r="Z59" s="34">
        <f t="shared" ref="Z59:AF74" si="32">J59*26</f>
        <v>31096</v>
      </c>
      <c r="AA59" s="27">
        <f t="shared" si="32"/>
        <v>32656</v>
      </c>
      <c r="AB59" s="27">
        <f t="shared" si="32"/>
        <v>34278.400000000001</v>
      </c>
      <c r="AC59" s="27">
        <f t="shared" si="32"/>
        <v>35984</v>
      </c>
      <c r="AD59" s="37">
        <f t="shared" si="32"/>
        <v>37793.600000000006</v>
      </c>
      <c r="AE59" s="83"/>
      <c r="AF59" s="50"/>
    </row>
    <row r="60" spans="1:32" x14ac:dyDescent="0.25">
      <c r="A60" s="28" t="s">
        <v>33</v>
      </c>
      <c r="B60" s="39">
        <v>16.87</v>
      </c>
      <c r="C60" s="40">
        <v>17.72</v>
      </c>
      <c r="D60" s="41">
        <v>18.600000000000001</v>
      </c>
      <c r="E60" s="40">
        <v>19.53</v>
      </c>
      <c r="F60" s="41">
        <v>20.5</v>
      </c>
      <c r="G60" s="80"/>
      <c r="H60" s="23"/>
      <c r="J60" s="34">
        <f t="shared" si="30"/>
        <v>1349.6000000000001</v>
      </c>
      <c r="K60" s="27">
        <f t="shared" si="30"/>
        <v>1417.6</v>
      </c>
      <c r="L60" s="27">
        <f t="shared" si="30"/>
        <v>1488</v>
      </c>
      <c r="M60" s="27">
        <f t="shared" si="30"/>
        <v>1562.4</v>
      </c>
      <c r="N60" s="27">
        <f t="shared" si="30"/>
        <v>1640</v>
      </c>
      <c r="O60" s="80"/>
      <c r="P60" s="23"/>
      <c r="R60" s="34">
        <f t="shared" si="31"/>
        <v>2924.1333333333337</v>
      </c>
      <c r="S60" s="27">
        <f t="shared" si="31"/>
        <v>3071.4666666666667</v>
      </c>
      <c r="T60" s="27">
        <f t="shared" si="31"/>
        <v>3224</v>
      </c>
      <c r="U60" s="27">
        <f t="shared" si="31"/>
        <v>3385.2000000000003</v>
      </c>
      <c r="V60" s="27">
        <f t="shared" si="31"/>
        <v>3553.3333333333335</v>
      </c>
      <c r="W60" s="80"/>
      <c r="X60" s="23"/>
      <c r="Z60" s="34">
        <f t="shared" si="32"/>
        <v>35089.600000000006</v>
      </c>
      <c r="AA60" s="27">
        <f t="shared" si="32"/>
        <v>36857.599999999999</v>
      </c>
      <c r="AB60" s="27">
        <f t="shared" si="32"/>
        <v>38688</v>
      </c>
      <c r="AC60" s="27">
        <f t="shared" si="32"/>
        <v>40622.400000000001</v>
      </c>
      <c r="AD60" s="37">
        <f t="shared" si="32"/>
        <v>42640</v>
      </c>
      <c r="AE60" s="83"/>
      <c r="AF60" s="50"/>
    </row>
    <row r="61" spans="1:32" x14ac:dyDescent="0.25">
      <c r="A61" s="28" t="s">
        <v>34</v>
      </c>
      <c r="B61" s="39">
        <v>18.559999999999999</v>
      </c>
      <c r="C61" s="40">
        <v>19.489999999999998</v>
      </c>
      <c r="D61" s="41">
        <v>20.47</v>
      </c>
      <c r="E61" s="40">
        <v>21.49</v>
      </c>
      <c r="F61" s="41">
        <v>22.56</v>
      </c>
      <c r="G61" s="80"/>
      <c r="H61" s="23"/>
      <c r="J61" s="34">
        <f t="shared" si="30"/>
        <v>1484.8</v>
      </c>
      <c r="K61" s="27">
        <f t="shared" si="30"/>
        <v>1559.1999999999998</v>
      </c>
      <c r="L61" s="27">
        <f t="shared" si="30"/>
        <v>1637.6</v>
      </c>
      <c r="M61" s="27">
        <f t="shared" si="30"/>
        <v>1719.1999999999998</v>
      </c>
      <c r="N61" s="27">
        <f t="shared" si="30"/>
        <v>1804.8</v>
      </c>
      <c r="O61" s="80"/>
      <c r="P61" s="23"/>
      <c r="R61" s="34">
        <f t="shared" si="31"/>
        <v>3217.0666666666662</v>
      </c>
      <c r="S61" s="27">
        <f t="shared" si="31"/>
        <v>3378.2666666666664</v>
      </c>
      <c r="T61" s="27">
        <f t="shared" si="31"/>
        <v>3548.1333333333332</v>
      </c>
      <c r="U61" s="27">
        <f t="shared" si="31"/>
        <v>3724.9333333333329</v>
      </c>
      <c r="V61" s="27">
        <f t="shared" si="31"/>
        <v>3910.3999999999996</v>
      </c>
      <c r="W61" s="80"/>
      <c r="X61" s="23"/>
      <c r="Z61" s="34">
        <f t="shared" si="32"/>
        <v>38604.799999999996</v>
      </c>
      <c r="AA61" s="27">
        <f t="shared" si="32"/>
        <v>40539.199999999997</v>
      </c>
      <c r="AB61" s="27">
        <f t="shared" si="32"/>
        <v>42577.599999999999</v>
      </c>
      <c r="AC61" s="27">
        <f t="shared" si="32"/>
        <v>44699.199999999997</v>
      </c>
      <c r="AD61" s="37">
        <f t="shared" si="32"/>
        <v>46924.799999999996</v>
      </c>
      <c r="AE61" s="83"/>
      <c r="AF61" s="50"/>
    </row>
    <row r="62" spans="1:32" x14ac:dyDescent="0.25">
      <c r="A62" s="28" t="s">
        <v>35</v>
      </c>
      <c r="B62" s="39">
        <v>17.89</v>
      </c>
      <c r="C62" s="40">
        <v>18.79</v>
      </c>
      <c r="D62" s="41">
        <v>19.72</v>
      </c>
      <c r="E62" s="40">
        <v>20.71</v>
      </c>
      <c r="F62" s="41">
        <v>21.74</v>
      </c>
      <c r="G62" s="80"/>
      <c r="H62" s="53">
        <v>25.72</v>
      </c>
      <c r="J62" s="34">
        <f t="shared" si="30"/>
        <v>1431.2</v>
      </c>
      <c r="K62" s="27">
        <f t="shared" si="30"/>
        <v>1503.1999999999998</v>
      </c>
      <c r="L62" s="27">
        <f t="shared" si="30"/>
        <v>1577.6</v>
      </c>
      <c r="M62" s="27">
        <f t="shared" si="30"/>
        <v>1656.8000000000002</v>
      </c>
      <c r="N62" s="27">
        <f t="shared" si="30"/>
        <v>1739.1999999999998</v>
      </c>
      <c r="O62" s="80"/>
      <c r="P62" s="54">
        <f>H62*80</f>
        <v>2057.6</v>
      </c>
      <c r="R62" s="34">
        <f t="shared" si="31"/>
        <v>3100.9333333333338</v>
      </c>
      <c r="S62" s="27">
        <f t="shared" si="31"/>
        <v>3256.9333333333329</v>
      </c>
      <c r="T62" s="27">
        <f t="shared" si="31"/>
        <v>3418.1333333333332</v>
      </c>
      <c r="U62" s="27">
        <f t="shared" si="31"/>
        <v>3589.7333333333336</v>
      </c>
      <c r="V62" s="27">
        <f t="shared" si="31"/>
        <v>3768.2666666666664</v>
      </c>
      <c r="W62" s="80"/>
      <c r="X62" s="55">
        <f t="shared" ref="X62" si="33">(P62*26)/12</f>
        <v>4458.1333333333332</v>
      </c>
      <c r="Z62" s="34">
        <f t="shared" si="32"/>
        <v>37211.200000000004</v>
      </c>
      <c r="AA62" s="27">
        <f t="shared" si="32"/>
        <v>39083.199999999997</v>
      </c>
      <c r="AB62" s="27">
        <f t="shared" si="32"/>
        <v>41017.599999999999</v>
      </c>
      <c r="AC62" s="27">
        <f t="shared" si="32"/>
        <v>43076.800000000003</v>
      </c>
      <c r="AD62" s="37">
        <f t="shared" si="32"/>
        <v>45219.199999999997</v>
      </c>
      <c r="AE62" s="83"/>
      <c r="AF62" s="54">
        <f t="shared" si="32"/>
        <v>53497.599999999999</v>
      </c>
    </row>
    <row r="63" spans="1:32" x14ac:dyDescent="0.25">
      <c r="A63" s="28" t="s">
        <v>36</v>
      </c>
      <c r="B63" s="39">
        <v>21.72</v>
      </c>
      <c r="C63" s="40">
        <v>22.8</v>
      </c>
      <c r="D63" s="41">
        <v>23.95</v>
      </c>
      <c r="E63" s="40">
        <v>25.14</v>
      </c>
      <c r="F63" s="41">
        <v>26.4</v>
      </c>
      <c r="G63" s="80"/>
      <c r="H63" s="23"/>
      <c r="J63" s="34">
        <f t="shared" si="30"/>
        <v>1737.6</v>
      </c>
      <c r="K63" s="27">
        <f t="shared" si="30"/>
        <v>1824</v>
      </c>
      <c r="L63" s="27">
        <f t="shared" si="30"/>
        <v>1916</v>
      </c>
      <c r="M63" s="27">
        <f t="shared" si="30"/>
        <v>2011.2</v>
      </c>
      <c r="N63" s="27">
        <f t="shared" si="30"/>
        <v>2112</v>
      </c>
      <c r="O63" s="80"/>
      <c r="P63" s="23"/>
      <c r="R63" s="34">
        <f t="shared" si="31"/>
        <v>3764.7999999999997</v>
      </c>
      <c r="S63" s="27">
        <f t="shared" si="31"/>
        <v>3952</v>
      </c>
      <c r="T63" s="27">
        <f t="shared" si="31"/>
        <v>4151.333333333333</v>
      </c>
      <c r="U63" s="27">
        <f t="shared" si="31"/>
        <v>4357.6000000000004</v>
      </c>
      <c r="V63" s="27">
        <f t="shared" si="31"/>
        <v>4576</v>
      </c>
      <c r="W63" s="80"/>
      <c r="X63" s="23"/>
      <c r="Z63" s="34">
        <f t="shared" si="32"/>
        <v>45177.599999999999</v>
      </c>
      <c r="AA63" s="27">
        <f t="shared" si="32"/>
        <v>47424</v>
      </c>
      <c r="AB63" s="27">
        <f t="shared" si="32"/>
        <v>49816</v>
      </c>
      <c r="AC63" s="27">
        <f t="shared" si="32"/>
        <v>52291.200000000004</v>
      </c>
      <c r="AD63" s="37">
        <f t="shared" si="32"/>
        <v>54912</v>
      </c>
      <c r="AE63" s="83"/>
      <c r="AF63" s="50"/>
    </row>
    <row r="64" spans="1:32" x14ac:dyDescent="0.25">
      <c r="A64" s="28" t="s">
        <v>37</v>
      </c>
      <c r="B64" s="39">
        <v>18.27</v>
      </c>
      <c r="C64" s="40">
        <v>19.190000000000001</v>
      </c>
      <c r="D64" s="41">
        <v>20.149999999999999</v>
      </c>
      <c r="E64" s="40">
        <v>21.15</v>
      </c>
      <c r="F64" s="41">
        <v>22.21</v>
      </c>
      <c r="G64" s="80"/>
      <c r="H64" s="23"/>
      <c r="J64" s="34">
        <f t="shared" si="30"/>
        <v>1461.6</v>
      </c>
      <c r="K64" s="27">
        <f t="shared" si="30"/>
        <v>1535.2</v>
      </c>
      <c r="L64" s="27">
        <f t="shared" si="30"/>
        <v>1612</v>
      </c>
      <c r="M64" s="27">
        <f t="shared" si="30"/>
        <v>1692</v>
      </c>
      <c r="N64" s="27">
        <f t="shared" si="30"/>
        <v>1776.8000000000002</v>
      </c>
      <c r="O64" s="80"/>
      <c r="P64" s="23"/>
      <c r="R64" s="34">
        <f t="shared" si="31"/>
        <v>3166.7999999999997</v>
      </c>
      <c r="S64" s="27">
        <f t="shared" si="31"/>
        <v>3326.2666666666669</v>
      </c>
      <c r="T64" s="27">
        <f t="shared" si="31"/>
        <v>3492.6666666666665</v>
      </c>
      <c r="U64" s="27">
        <f t="shared" si="31"/>
        <v>3666</v>
      </c>
      <c r="V64" s="27">
        <f t="shared" si="31"/>
        <v>3849.7333333333336</v>
      </c>
      <c r="W64" s="80"/>
      <c r="X64" s="23"/>
      <c r="Z64" s="34">
        <f t="shared" si="32"/>
        <v>38001.599999999999</v>
      </c>
      <c r="AA64" s="27">
        <f t="shared" si="32"/>
        <v>39915.200000000004</v>
      </c>
      <c r="AB64" s="27">
        <f t="shared" si="32"/>
        <v>41912</v>
      </c>
      <c r="AC64" s="27">
        <f t="shared" si="32"/>
        <v>43992</v>
      </c>
      <c r="AD64" s="37">
        <f t="shared" si="32"/>
        <v>46196.800000000003</v>
      </c>
      <c r="AE64" s="83"/>
      <c r="AF64" s="50"/>
    </row>
    <row r="65" spans="1:32" x14ac:dyDescent="0.25">
      <c r="A65" s="28" t="s">
        <v>38</v>
      </c>
      <c r="B65" s="39">
        <v>21.72</v>
      </c>
      <c r="C65" s="40">
        <v>22.8</v>
      </c>
      <c r="D65" s="41">
        <v>23.95</v>
      </c>
      <c r="E65" s="40">
        <v>25.14</v>
      </c>
      <c r="F65" s="41">
        <v>26.4</v>
      </c>
      <c r="G65" s="80"/>
      <c r="H65" s="23"/>
      <c r="J65" s="34">
        <f t="shared" si="30"/>
        <v>1737.6</v>
      </c>
      <c r="K65" s="27">
        <f t="shared" si="30"/>
        <v>1824</v>
      </c>
      <c r="L65" s="27">
        <f t="shared" si="30"/>
        <v>1916</v>
      </c>
      <c r="M65" s="27">
        <f t="shared" si="30"/>
        <v>2011.2</v>
      </c>
      <c r="N65" s="27">
        <f t="shared" si="30"/>
        <v>2112</v>
      </c>
      <c r="O65" s="80"/>
      <c r="P65" s="23"/>
      <c r="R65" s="34">
        <f t="shared" si="31"/>
        <v>3764.7999999999997</v>
      </c>
      <c r="S65" s="27">
        <f t="shared" si="31"/>
        <v>3952</v>
      </c>
      <c r="T65" s="27">
        <f t="shared" si="31"/>
        <v>4151.333333333333</v>
      </c>
      <c r="U65" s="27">
        <f t="shared" si="31"/>
        <v>4357.6000000000004</v>
      </c>
      <c r="V65" s="27">
        <f t="shared" si="31"/>
        <v>4576</v>
      </c>
      <c r="W65" s="80"/>
      <c r="X65" s="23"/>
      <c r="Z65" s="34">
        <f t="shared" si="32"/>
        <v>45177.599999999999</v>
      </c>
      <c r="AA65" s="27">
        <f t="shared" si="32"/>
        <v>47424</v>
      </c>
      <c r="AB65" s="27">
        <f t="shared" si="32"/>
        <v>49816</v>
      </c>
      <c r="AC65" s="27">
        <f t="shared" si="32"/>
        <v>52291.200000000004</v>
      </c>
      <c r="AD65" s="37">
        <f t="shared" si="32"/>
        <v>54912</v>
      </c>
      <c r="AE65" s="83"/>
      <c r="AF65" s="50"/>
    </row>
    <row r="66" spans="1:32" x14ac:dyDescent="0.25">
      <c r="A66" s="28" t="s">
        <v>39</v>
      </c>
      <c r="B66" s="39">
        <v>21.96</v>
      </c>
      <c r="C66" s="40">
        <v>23.05</v>
      </c>
      <c r="D66" s="41">
        <v>24.21</v>
      </c>
      <c r="E66" s="40">
        <v>25.42</v>
      </c>
      <c r="F66" s="41">
        <v>26.69</v>
      </c>
      <c r="G66" s="80"/>
      <c r="H66" s="23"/>
      <c r="J66" s="34">
        <f t="shared" si="30"/>
        <v>1756.8000000000002</v>
      </c>
      <c r="K66" s="27">
        <f t="shared" si="30"/>
        <v>1844</v>
      </c>
      <c r="L66" s="27">
        <f t="shared" si="30"/>
        <v>1936.8000000000002</v>
      </c>
      <c r="M66" s="27">
        <f t="shared" si="30"/>
        <v>2033.6000000000001</v>
      </c>
      <c r="N66" s="27">
        <f t="shared" si="30"/>
        <v>2135.2000000000003</v>
      </c>
      <c r="O66" s="80"/>
      <c r="P66" s="23"/>
      <c r="R66" s="34">
        <f t="shared" si="31"/>
        <v>3806.4</v>
      </c>
      <c r="S66" s="27">
        <f t="shared" si="31"/>
        <v>3995.3333333333335</v>
      </c>
      <c r="T66" s="27">
        <f t="shared" si="31"/>
        <v>4196.4000000000005</v>
      </c>
      <c r="U66" s="27">
        <f t="shared" si="31"/>
        <v>4406.1333333333341</v>
      </c>
      <c r="V66" s="27">
        <f t="shared" si="31"/>
        <v>4626.2666666666673</v>
      </c>
      <c r="W66" s="80"/>
      <c r="X66" s="23"/>
      <c r="Z66" s="34">
        <f t="shared" si="32"/>
        <v>45676.800000000003</v>
      </c>
      <c r="AA66" s="27">
        <f t="shared" si="32"/>
        <v>47944</v>
      </c>
      <c r="AB66" s="27">
        <f t="shared" si="32"/>
        <v>50356.800000000003</v>
      </c>
      <c r="AC66" s="27">
        <f t="shared" si="32"/>
        <v>52873.600000000006</v>
      </c>
      <c r="AD66" s="37">
        <f t="shared" si="32"/>
        <v>55515.200000000004</v>
      </c>
      <c r="AE66" s="83"/>
      <c r="AF66" s="50"/>
    </row>
    <row r="67" spans="1:32" x14ac:dyDescent="0.25">
      <c r="A67" s="28" t="s">
        <v>40</v>
      </c>
      <c r="B67" s="39">
        <v>24.14</v>
      </c>
      <c r="C67" s="40">
        <v>25.35</v>
      </c>
      <c r="D67" s="41">
        <v>26.62</v>
      </c>
      <c r="E67" s="40">
        <v>27.94</v>
      </c>
      <c r="F67" s="41">
        <v>29.34</v>
      </c>
      <c r="G67" s="80"/>
      <c r="H67" s="23"/>
      <c r="J67" s="34">
        <f t="shared" si="30"/>
        <v>1931.2</v>
      </c>
      <c r="K67" s="27">
        <f t="shared" si="30"/>
        <v>2028</v>
      </c>
      <c r="L67" s="27">
        <f t="shared" si="30"/>
        <v>2129.6</v>
      </c>
      <c r="M67" s="27">
        <f t="shared" si="30"/>
        <v>2235.2000000000003</v>
      </c>
      <c r="N67" s="27">
        <f t="shared" si="30"/>
        <v>2347.1999999999998</v>
      </c>
      <c r="O67" s="80"/>
      <c r="P67" s="23"/>
      <c r="R67" s="34">
        <f t="shared" si="31"/>
        <v>4184.2666666666673</v>
      </c>
      <c r="S67" s="27">
        <f t="shared" si="31"/>
        <v>4394</v>
      </c>
      <c r="T67" s="27">
        <f t="shared" si="31"/>
        <v>4614.1333333333332</v>
      </c>
      <c r="U67" s="27">
        <f t="shared" si="31"/>
        <v>4842.9333333333334</v>
      </c>
      <c r="V67" s="27">
        <f t="shared" si="31"/>
        <v>5085.5999999999995</v>
      </c>
      <c r="W67" s="80"/>
      <c r="X67" s="23"/>
      <c r="Z67" s="34">
        <f t="shared" si="32"/>
        <v>50211.200000000004</v>
      </c>
      <c r="AA67" s="27">
        <f t="shared" si="32"/>
        <v>52728</v>
      </c>
      <c r="AB67" s="27">
        <f t="shared" si="32"/>
        <v>55369.599999999999</v>
      </c>
      <c r="AC67" s="27">
        <f t="shared" si="32"/>
        <v>58115.200000000004</v>
      </c>
      <c r="AD67" s="37">
        <f t="shared" si="32"/>
        <v>61027.199999999997</v>
      </c>
      <c r="AE67" s="83"/>
      <c r="AF67" s="50"/>
    </row>
    <row r="68" spans="1:32" x14ac:dyDescent="0.25">
      <c r="A68" s="28" t="s">
        <v>41</v>
      </c>
      <c r="B68" s="39">
        <v>23.7</v>
      </c>
      <c r="C68" s="40">
        <v>24.87</v>
      </c>
      <c r="D68" s="41">
        <v>26.12</v>
      </c>
      <c r="E68" s="40">
        <v>27.43</v>
      </c>
      <c r="F68" s="41">
        <v>28.8</v>
      </c>
      <c r="G68" s="80"/>
      <c r="H68" s="23"/>
      <c r="J68" s="34">
        <f t="shared" si="30"/>
        <v>1896</v>
      </c>
      <c r="K68" s="27">
        <f t="shared" si="30"/>
        <v>1989.6000000000001</v>
      </c>
      <c r="L68" s="27">
        <f t="shared" si="30"/>
        <v>2089.6</v>
      </c>
      <c r="M68" s="27">
        <f t="shared" si="30"/>
        <v>2194.4</v>
      </c>
      <c r="N68" s="27">
        <f t="shared" si="30"/>
        <v>2304</v>
      </c>
      <c r="O68" s="80"/>
      <c r="P68" s="23"/>
      <c r="R68" s="34">
        <f t="shared" si="31"/>
        <v>4108</v>
      </c>
      <c r="S68" s="27">
        <f t="shared" si="31"/>
        <v>4310.8</v>
      </c>
      <c r="T68" s="27">
        <f t="shared" si="31"/>
        <v>4527.4666666666662</v>
      </c>
      <c r="U68" s="27">
        <f t="shared" si="31"/>
        <v>4754.5333333333338</v>
      </c>
      <c r="V68" s="27">
        <f t="shared" si="31"/>
        <v>4992</v>
      </c>
      <c r="W68" s="80"/>
      <c r="X68" s="23"/>
      <c r="Z68" s="34">
        <f t="shared" si="32"/>
        <v>49296</v>
      </c>
      <c r="AA68" s="27">
        <f t="shared" si="32"/>
        <v>51729.600000000006</v>
      </c>
      <c r="AB68" s="27">
        <f t="shared" si="32"/>
        <v>54329.599999999999</v>
      </c>
      <c r="AC68" s="27">
        <f t="shared" si="32"/>
        <v>57054.400000000001</v>
      </c>
      <c r="AD68" s="37">
        <f t="shared" si="32"/>
        <v>59904</v>
      </c>
      <c r="AE68" s="83"/>
      <c r="AF68" s="50"/>
    </row>
    <row r="69" spans="1:32" x14ac:dyDescent="0.25">
      <c r="A69" s="28" t="s">
        <v>232</v>
      </c>
      <c r="B69" s="39">
        <v>23.87</v>
      </c>
      <c r="C69" s="40">
        <v>25.06</v>
      </c>
      <c r="D69" s="41">
        <v>26.32</v>
      </c>
      <c r="E69" s="40">
        <v>27.63</v>
      </c>
      <c r="F69" s="41">
        <v>29</v>
      </c>
      <c r="G69" s="80"/>
      <c r="H69" s="23"/>
      <c r="J69" s="34">
        <f t="shared" si="30"/>
        <v>1909.6000000000001</v>
      </c>
      <c r="K69" s="27">
        <f t="shared" si="30"/>
        <v>2004.8</v>
      </c>
      <c r="L69" s="27">
        <f t="shared" si="30"/>
        <v>2105.6</v>
      </c>
      <c r="M69" s="27">
        <f t="shared" si="30"/>
        <v>2210.4</v>
      </c>
      <c r="N69" s="27">
        <f t="shared" si="30"/>
        <v>2320</v>
      </c>
      <c r="O69" s="80"/>
      <c r="P69" s="23"/>
      <c r="R69" s="34">
        <f t="shared" si="31"/>
        <v>4137.4666666666672</v>
      </c>
      <c r="S69" s="27">
        <f t="shared" si="31"/>
        <v>4343.7333333333327</v>
      </c>
      <c r="T69" s="27">
        <f t="shared" si="31"/>
        <v>4562.1333333333332</v>
      </c>
      <c r="U69" s="27">
        <f t="shared" si="31"/>
        <v>4789.2</v>
      </c>
      <c r="V69" s="27">
        <f t="shared" si="31"/>
        <v>5026.666666666667</v>
      </c>
      <c r="W69" s="80"/>
      <c r="X69" s="23"/>
      <c r="Z69" s="34">
        <f t="shared" si="32"/>
        <v>49649.600000000006</v>
      </c>
      <c r="AA69" s="27">
        <f t="shared" si="32"/>
        <v>52124.799999999996</v>
      </c>
      <c r="AB69" s="27">
        <f t="shared" si="32"/>
        <v>54745.599999999999</v>
      </c>
      <c r="AC69" s="27">
        <f t="shared" si="32"/>
        <v>57470.400000000001</v>
      </c>
      <c r="AD69" s="37">
        <f t="shared" si="32"/>
        <v>60320</v>
      </c>
      <c r="AE69" s="83"/>
      <c r="AF69" s="50"/>
    </row>
    <row r="70" spans="1:32" x14ac:dyDescent="0.25">
      <c r="A70" s="28" t="s">
        <v>43</v>
      </c>
      <c r="B70" s="39">
        <v>18.010000000000002</v>
      </c>
      <c r="C70" s="40">
        <v>18.920000000000002</v>
      </c>
      <c r="D70" s="41">
        <v>19.87</v>
      </c>
      <c r="E70" s="40">
        <v>20.86</v>
      </c>
      <c r="F70" s="41">
        <v>21.9</v>
      </c>
      <c r="G70" s="80"/>
      <c r="H70" s="23"/>
      <c r="J70" s="34">
        <f t="shared" si="30"/>
        <v>1440.8000000000002</v>
      </c>
      <c r="K70" s="27">
        <f t="shared" si="30"/>
        <v>1513.6000000000001</v>
      </c>
      <c r="L70" s="27">
        <f t="shared" si="30"/>
        <v>1589.6000000000001</v>
      </c>
      <c r="M70" s="27">
        <f t="shared" si="30"/>
        <v>1668.8</v>
      </c>
      <c r="N70" s="27">
        <f t="shared" si="30"/>
        <v>1752</v>
      </c>
      <c r="O70" s="80"/>
      <c r="P70" s="23"/>
      <c r="R70" s="34">
        <f t="shared" si="31"/>
        <v>3121.7333333333336</v>
      </c>
      <c r="S70" s="27">
        <f t="shared" si="31"/>
        <v>3279.4666666666672</v>
      </c>
      <c r="T70" s="27">
        <f t="shared" si="31"/>
        <v>3444.1333333333337</v>
      </c>
      <c r="U70" s="27">
        <f t="shared" si="31"/>
        <v>3615.7333333333331</v>
      </c>
      <c r="V70" s="27">
        <f t="shared" si="31"/>
        <v>3796</v>
      </c>
      <c r="W70" s="80"/>
      <c r="X70" s="23"/>
      <c r="Z70" s="34">
        <f t="shared" si="32"/>
        <v>37460.800000000003</v>
      </c>
      <c r="AA70" s="27">
        <f t="shared" si="32"/>
        <v>39353.600000000006</v>
      </c>
      <c r="AB70" s="27">
        <f t="shared" si="32"/>
        <v>41329.600000000006</v>
      </c>
      <c r="AC70" s="27">
        <f t="shared" si="32"/>
        <v>43388.799999999996</v>
      </c>
      <c r="AD70" s="37">
        <f t="shared" si="32"/>
        <v>45552</v>
      </c>
      <c r="AE70" s="83"/>
      <c r="AF70" s="50"/>
    </row>
    <row r="71" spans="1:32" x14ac:dyDescent="0.25">
      <c r="A71" s="28" t="s">
        <v>44</v>
      </c>
      <c r="B71" s="39">
        <v>19.829999999999998</v>
      </c>
      <c r="C71" s="40">
        <v>20.82</v>
      </c>
      <c r="D71" s="41">
        <v>21.86</v>
      </c>
      <c r="E71" s="40">
        <v>22.96</v>
      </c>
      <c r="F71" s="41">
        <v>24.1</v>
      </c>
      <c r="G71" s="80"/>
      <c r="H71" s="23"/>
      <c r="J71" s="34">
        <f t="shared" si="30"/>
        <v>1586.3999999999999</v>
      </c>
      <c r="K71" s="27">
        <f t="shared" si="30"/>
        <v>1665.6</v>
      </c>
      <c r="L71" s="27">
        <f t="shared" si="30"/>
        <v>1748.8</v>
      </c>
      <c r="M71" s="27">
        <f t="shared" si="30"/>
        <v>1836.8000000000002</v>
      </c>
      <c r="N71" s="27">
        <f t="shared" si="30"/>
        <v>1928</v>
      </c>
      <c r="O71" s="80"/>
      <c r="P71" s="23"/>
      <c r="R71" s="34">
        <f t="shared" si="31"/>
        <v>3437.1999999999994</v>
      </c>
      <c r="S71" s="27">
        <f t="shared" si="31"/>
        <v>3608.7999999999997</v>
      </c>
      <c r="T71" s="27">
        <f t="shared" si="31"/>
        <v>3789.0666666666662</v>
      </c>
      <c r="U71" s="27">
        <f t="shared" si="31"/>
        <v>3979.7333333333336</v>
      </c>
      <c r="V71" s="27">
        <f t="shared" si="31"/>
        <v>4177.333333333333</v>
      </c>
      <c r="W71" s="80"/>
      <c r="X71" s="23"/>
      <c r="Z71" s="34">
        <f t="shared" si="32"/>
        <v>41246.399999999994</v>
      </c>
      <c r="AA71" s="27">
        <f t="shared" si="32"/>
        <v>43305.599999999999</v>
      </c>
      <c r="AB71" s="27">
        <f t="shared" si="32"/>
        <v>45468.799999999996</v>
      </c>
      <c r="AC71" s="27">
        <f t="shared" si="32"/>
        <v>47756.800000000003</v>
      </c>
      <c r="AD71" s="37">
        <f t="shared" si="32"/>
        <v>50128</v>
      </c>
      <c r="AE71" s="83"/>
      <c r="AF71" s="50"/>
    </row>
    <row r="72" spans="1:32" x14ac:dyDescent="0.25">
      <c r="A72" s="28" t="s">
        <v>45</v>
      </c>
      <c r="B72" s="39">
        <v>18.600000000000001</v>
      </c>
      <c r="C72" s="40">
        <v>19.53</v>
      </c>
      <c r="D72" s="41">
        <v>20.5</v>
      </c>
      <c r="E72" s="40">
        <v>21.53</v>
      </c>
      <c r="F72" s="41">
        <v>22.6</v>
      </c>
      <c r="G72" s="80"/>
      <c r="H72" s="23"/>
      <c r="J72" s="34">
        <f t="shared" si="30"/>
        <v>1488</v>
      </c>
      <c r="K72" s="27">
        <f t="shared" si="30"/>
        <v>1562.4</v>
      </c>
      <c r="L72" s="27">
        <f t="shared" si="30"/>
        <v>1640</v>
      </c>
      <c r="M72" s="27">
        <f t="shared" si="30"/>
        <v>1722.4</v>
      </c>
      <c r="N72" s="27">
        <f t="shared" si="30"/>
        <v>1808</v>
      </c>
      <c r="O72" s="80"/>
      <c r="P72" s="23"/>
      <c r="R72" s="34">
        <f t="shared" si="31"/>
        <v>3224</v>
      </c>
      <c r="S72" s="27">
        <f t="shared" si="31"/>
        <v>3385.2000000000003</v>
      </c>
      <c r="T72" s="27">
        <f t="shared" si="31"/>
        <v>3553.3333333333335</v>
      </c>
      <c r="U72" s="27">
        <f t="shared" si="31"/>
        <v>3731.8666666666668</v>
      </c>
      <c r="V72" s="27">
        <f t="shared" si="31"/>
        <v>3917.3333333333335</v>
      </c>
      <c r="W72" s="80"/>
      <c r="X72" s="23"/>
      <c r="Z72" s="34">
        <f t="shared" si="32"/>
        <v>38688</v>
      </c>
      <c r="AA72" s="27">
        <f t="shared" si="32"/>
        <v>40622.400000000001</v>
      </c>
      <c r="AB72" s="27">
        <f t="shared" si="32"/>
        <v>42640</v>
      </c>
      <c r="AC72" s="27">
        <f t="shared" si="32"/>
        <v>44782.400000000001</v>
      </c>
      <c r="AD72" s="37">
        <f t="shared" si="32"/>
        <v>47008</v>
      </c>
      <c r="AE72" s="83"/>
      <c r="AF72" s="50"/>
    </row>
    <row r="73" spans="1:32" x14ac:dyDescent="0.25">
      <c r="A73" s="28" t="s">
        <v>46</v>
      </c>
      <c r="B73" s="39">
        <v>20.45</v>
      </c>
      <c r="C73" s="40">
        <v>21.47</v>
      </c>
      <c r="D73" s="41">
        <v>22.55</v>
      </c>
      <c r="E73" s="40">
        <v>23.67</v>
      </c>
      <c r="F73" s="41">
        <v>24.85</v>
      </c>
      <c r="G73" s="80"/>
      <c r="H73" s="23"/>
      <c r="J73" s="34">
        <f t="shared" si="30"/>
        <v>1636</v>
      </c>
      <c r="K73" s="27">
        <f t="shared" si="30"/>
        <v>1717.6</v>
      </c>
      <c r="L73" s="27">
        <f t="shared" si="30"/>
        <v>1804</v>
      </c>
      <c r="M73" s="27">
        <f t="shared" si="30"/>
        <v>1893.6000000000001</v>
      </c>
      <c r="N73" s="27">
        <f t="shared" si="30"/>
        <v>1988</v>
      </c>
      <c r="O73" s="80"/>
      <c r="P73" s="23"/>
      <c r="R73" s="34">
        <f t="shared" si="31"/>
        <v>3544.6666666666665</v>
      </c>
      <c r="S73" s="27">
        <f t="shared" si="31"/>
        <v>3721.4666666666667</v>
      </c>
      <c r="T73" s="27">
        <f t="shared" si="31"/>
        <v>3908.6666666666665</v>
      </c>
      <c r="U73" s="27">
        <f t="shared" si="31"/>
        <v>4102.8</v>
      </c>
      <c r="V73" s="27">
        <f t="shared" si="31"/>
        <v>4307.333333333333</v>
      </c>
      <c r="W73" s="80"/>
      <c r="X73" s="23"/>
      <c r="Z73" s="34">
        <f t="shared" si="32"/>
        <v>42536</v>
      </c>
      <c r="AA73" s="27">
        <f t="shared" si="32"/>
        <v>44657.599999999999</v>
      </c>
      <c r="AB73" s="27">
        <f t="shared" si="32"/>
        <v>46904</v>
      </c>
      <c r="AC73" s="27">
        <f t="shared" si="32"/>
        <v>49233.600000000006</v>
      </c>
      <c r="AD73" s="37">
        <f t="shared" si="32"/>
        <v>51688</v>
      </c>
      <c r="AE73" s="83"/>
      <c r="AF73" s="50"/>
    </row>
    <row r="74" spans="1:32" x14ac:dyDescent="0.25">
      <c r="A74" s="28" t="s">
        <v>229</v>
      </c>
      <c r="B74" s="39">
        <v>22.32</v>
      </c>
      <c r="C74" s="40">
        <v>23.43</v>
      </c>
      <c r="D74" s="41">
        <v>24.61</v>
      </c>
      <c r="E74" s="40">
        <v>25.83</v>
      </c>
      <c r="F74" s="41">
        <v>27.13</v>
      </c>
      <c r="G74" s="80"/>
      <c r="H74" s="23"/>
      <c r="J74" s="34">
        <f t="shared" si="30"/>
        <v>1785.6</v>
      </c>
      <c r="K74" s="27">
        <f t="shared" si="30"/>
        <v>1874.4</v>
      </c>
      <c r="L74" s="27">
        <f t="shared" si="30"/>
        <v>1968.8</v>
      </c>
      <c r="M74" s="27">
        <f t="shared" si="30"/>
        <v>2066.3999999999996</v>
      </c>
      <c r="N74" s="27">
        <f t="shared" si="30"/>
        <v>2170.4</v>
      </c>
      <c r="O74" s="80"/>
      <c r="P74" s="23"/>
      <c r="R74" s="34">
        <f t="shared" si="31"/>
        <v>3868.7999999999997</v>
      </c>
      <c r="S74" s="27">
        <f t="shared" si="31"/>
        <v>4061.2000000000003</v>
      </c>
      <c r="T74" s="27">
        <f t="shared" si="31"/>
        <v>4265.7333333333327</v>
      </c>
      <c r="U74" s="27">
        <f t="shared" si="31"/>
        <v>4477.2</v>
      </c>
      <c r="V74" s="27">
        <f t="shared" si="31"/>
        <v>4702.5333333333338</v>
      </c>
      <c r="W74" s="80"/>
      <c r="X74" s="23"/>
      <c r="Z74" s="34">
        <f t="shared" si="32"/>
        <v>46425.599999999999</v>
      </c>
      <c r="AA74" s="27">
        <f t="shared" si="32"/>
        <v>48734.400000000001</v>
      </c>
      <c r="AB74" s="27">
        <f t="shared" si="32"/>
        <v>51188.799999999996</v>
      </c>
      <c r="AC74" s="27">
        <f t="shared" si="32"/>
        <v>53726.399999999994</v>
      </c>
      <c r="AD74" s="37">
        <f t="shared" si="32"/>
        <v>56430.400000000001</v>
      </c>
      <c r="AE74" s="83"/>
      <c r="AF74" s="50"/>
    </row>
    <row r="75" spans="1:32" x14ac:dyDescent="0.25">
      <c r="A75" s="28" t="s">
        <v>48</v>
      </c>
      <c r="B75" s="39">
        <v>11.74</v>
      </c>
      <c r="C75" s="40">
        <v>12.34</v>
      </c>
      <c r="D75" s="41">
        <v>12.96</v>
      </c>
      <c r="E75" s="40">
        <v>13.6</v>
      </c>
      <c r="F75" s="41">
        <v>14.28</v>
      </c>
      <c r="G75" s="80"/>
      <c r="H75" s="23"/>
      <c r="J75" s="34">
        <f t="shared" si="30"/>
        <v>939.2</v>
      </c>
      <c r="K75" s="27">
        <f t="shared" si="30"/>
        <v>987.2</v>
      </c>
      <c r="L75" s="27">
        <f t="shared" si="30"/>
        <v>1036.8000000000002</v>
      </c>
      <c r="M75" s="27">
        <f t="shared" si="30"/>
        <v>1088</v>
      </c>
      <c r="N75" s="27">
        <f t="shared" si="30"/>
        <v>1142.3999999999999</v>
      </c>
      <c r="O75" s="80"/>
      <c r="P75" s="23"/>
      <c r="R75" s="34">
        <f t="shared" ref="R75:V93" si="34">(J75*26)/12</f>
        <v>2034.9333333333334</v>
      </c>
      <c r="S75" s="27">
        <f t="shared" si="34"/>
        <v>2138.9333333333334</v>
      </c>
      <c r="T75" s="27">
        <f t="shared" si="34"/>
        <v>2246.4</v>
      </c>
      <c r="U75" s="27">
        <f t="shared" si="34"/>
        <v>2357.3333333333335</v>
      </c>
      <c r="V75" s="27">
        <f t="shared" si="34"/>
        <v>2475.1999999999998</v>
      </c>
      <c r="W75" s="80"/>
      <c r="X75" s="23"/>
      <c r="Z75" s="34">
        <f t="shared" ref="Z75:AD135" si="35">J75*26</f>
        <v>24419.200000000001</v>
      </c>
      <c r="AA75" s="27">
        <f t="shared" si="35"/>
        <v>25667.200000000001</v>
      </c>
      <c r="AB75" s="27">
        <f t="shared" si="35"/>
        <v>26956.800000000003</v>
      </c>
      <c r="AC75" s="27">
        <f t="shared" si="35"/>
        <v>28288</v>
      </c>
      <c r="AD75" s="37">
        <f t="shared" si="35"/>
        <v>29702.399999999998</v>
      </c>
      <c r="AE75" s="83"/>
      <c r="AF75" s="50"/>
    </row>
    <row r="76" spans="1:32" x14ac:dyDescent="0.25">
      <c r="A76" s="28" t="s">
        <v>49</v>
      </c>
      <c r="B76" s="39">
        <v>15.99</v>
      </c>
      <c r="C76" s="40">
        <v>16.78</v>
      </c>
      <c r="D76" s="41">
        <v>17.61</v>
      </c>
      <c r="E76" s="40">
        <v>18.5</v>
      </c>
      <c r="F76" s="41">
        <v>19.43</v>
      </c>
      <c r="G76" s="80"/>
      <c r="H76" s="23"/>
      <c r="J76" s="34">
        <f t="shared" si="30"/>
        <v>1279.2</v>
      </c>
      <c r="K76" s="27">
        <f t="shared" si="30"/>
        <v>1342.4</v>
      </c>
      <c r="L76" s="27">
        <f t="shared" si="30"/>
        <v>1408.8</v>
      </c>
      <c r="M76" s="27">
        <f t="shared" si="30"/>
        <v>1480</v>
      </c>
      <c r="N76" s="27">
        <f t="shared" si="30"/>
        <v>1554.4</v>
      </c>
      <c r="O76" s="80"/>
      <c r="P76" s="23"/>
      <c r="R76" s="34">
        <f t="shared" si="34"/>
        <v>2771.6000000000004</v>
      </c>
      <c r="S76" s="27">
        <f t="shared" si="34"/>
        <v>2908.5333333333333</v>
      </c>
      <c r="T76" s="27">
        <f t="shared" si="34"/>
        <v>3052.3999999999996</v>
      </c>
      <c r="U76" s="27">
        <f t="shared" si="34"/>
        <v>3206.6666666666665</v>
      </c>
      <c r="V76" s="27">
        <f t="shared" si="34"/>
        <v>3367.8666666666668</v>
      </c>
      <c r="W76" s="80"/>
      <c r="X76" s="23"/>
      <c r="Z76" s="34">
        <f t="shared" si="35"/>
        <v>33259.200000000004</v>
      </c>
      <c r="AA76" s="27">
        <f t="shared" si="35"/>
        <v>34902.400000000001</v>
      </c>
      <c r="AB76" s="27">
        <f t="shared" si="35"/>
        <v>36628.799999999996</v>
      </c>
      <c r="AC76" s="27">
        <f t="shared" si="35"/>
        <v>38480</v>
      </c>
      <c r="AD76" s="37">
        <f t="shared" si="35"/>
        <v>40414.400000000001</v>
      </c>
      <c r="AE76" s="83"/>
      <c r="AF76" s="50"/>
    </row>
    <row r="77" spans="1:32" x14ac:dyDescent="0.25">
      <c r="A77" s="28" t="s">
        <v>50</v>
      </c>
      <c r="B77" s="39">
        <v>17.8</v>
      </c>
      <c r="C77" s="40">
        <v>18.690000000000001</v>
      </c>
      <c r="D77" s="41">
        <v>19.62</v>
      </c>
      <c r="E77" s="40">
        <v>20.61</v>
      </c>
      <c r="F77" s="41">
        <v>21.63</v>
      </c>
      <c r="G77" s="80"/>
      <c r="H77" s="23"/>
      <c r="J77" s="34">
        <f t="shared" si="30"/>
        <v>1424</v>
      </c>
      <c r="K77" s="27">
        <f t="shared" si="30"/>
        <v>1495.2</v>
      </c>
      <c r="L77" s="27">
        <f t="shared" si="30"/>
        <v>1569.6000000000001</v>
      </c>
      <c r="M77" s="27">
        <f t="shared" si="30"/>
        <v>1648.8</v>
      </c>
      <c r="N77" s="27">
        <f t="shared" si="30"/>
        <v>1730.3999999999999</v>
      </c>
      <c r="O77" s="80"/>
      <c r="P77" s="23"/>
      <c r="R77" s="34">
        <f t="shared" si="34"/>
        <v>3085.3333333333335</v>
      </c>
      <c r="S77" s="27">
        <f t="shared" si="34"/>
        <v>3239.6000000000004</v>
      </c>
      <c r="T77" s="27">
        <f t="shared" si="34"/>
        <v>3400.8000000000006</v>
      </c>
      <c r="U77" s="27">
        <f t="shared" si="34"/>
        <v>3572.3999999999996</v>
      </c>
      <c r="V77" s="27">
        <f t="shared" si="34"/>
        <v>3749.1999999999994</v>
      </c>
      <c r="W77" s="80"/>
      <c r="X77" s="23"/>
      <c r="Z77" s="34">
        <f t="shared" si="35"/>
        <v>37024</v>
      </c>
      <c r="AA77" s="27">
        <f t="shared" si="35"/>
        <v>38875.200000000004</v>
      </c>
      <c r="AB77" s="27">
        <f t="shared" si="35"/>
        <v>40809.600000000006</v>
      </c>
      <c r="AC77" s="27">
        <f t="shared" si="35"/>
        <v>42868.799999999996</v>
      </c>
      <c r="AD77" s="37">
        <f t="shared" si="35"/>
        <v>44990.399999999994</v>
      </c>
      <c r="AE77" s="83"/>
      <c r="AF77" s="50"/>
    </row>
    <row r="78" spans="1:32" x14ac:dyDescent="0.25">
      <c r="A78" s="28" t="s">
        <v>51</v>
      </c>
      <c r="B78" s="39">
        <v>20.85</v>
      </c>
      <c r="C78" s="40">
        <v>21.89</v>
      </c>
      <c r="D78" s="41">
        <v>22.98</v>
      </c>
      <c r="E78" s="40">
        <v>24.13</v>
      </c>
      <c r="F78" s="41">
        <v>25.34</v>
      </c>
      <c r="G78" s="80"/>
      <c r="H78" s="23"/>
      <c r="J78" s="34">
        <f t="shared" si="30"/>
        <v>1668</v>
      </c>
      <c r="K78" s="27">
        <f t="shared" si="30"/>
        <v>1751.2</v>
      </c>
      <c r="L78" s="27">
        <f t="shared" si="30"/>
        <v>1838.4</v>
      </c>
      <c r="M78" s="27">
        <f t="shared" si="30"/>
        <v>1930.3999999999999</v>
      </c>
      <c r="N78" s="27">
        <f t="shared" si="30"/>
        <v>2027.2</v>
      </c>
      <c r="O78" s="80"/>
      <c r="P78" s="23"/>
      <c r="R78" s="34">
        <f t="shared" si="34"/>
        <v>3614</v>
      </c>
      <c r="S78" s="27">
        <f t="shared" si="34"/>
        <v>3794.2666666666669</v>
      </c>
      <c r="T78" s="27">
        <f t="shared" si="34"/>
        <v>3983.2000000000003</v>
      </c>
      <c r="U78" s="27">
        <f t="shared" si="34"/>
        <v>4182.5333333333328</v>
      </c>
      <c r="V78" s="27">
        <f t="shared" si="34"/>
        <v>4392.2666666666673</v>
      </c>
      <c r="W78" s="80"/>
      <c r="X78" s="23"/>
      <c r="Z78" s="34">
        <f t="shared" si="35"/>
        <v>43368</v>
      </c>
      <c r="AA78" s="27">
        <f t="shared" si="35"/>
        <v>45531.200000000004</v>
      </c>
      <c r="AB78" s="27">
        <f t="shared" si="35"/>
        <v>47798.400000000001</v>
      </c>
      <c r="AC78" s="27">
        <f t="shared" si="35"/>
        <v>50190.399999999994</v>
      </c>
      <c r="AD78" s="37">
        <f t="shared" si="35"/>
        <v>52707.200000000004</v>
      </c>
      <c r="AE78" s="83"/>
      <c r="AF78" s="50"/>
    </row>
    <row r="79" spans="1:32" x14ac:dyDescent="0.25">
      <c r="A79" s="28" t="s">
        <v>52</v>
      </c>
      <c r="B79" s="39">
        <v>16.600000000000001</v>
      </c>
      <c r="C79" s="40">
        <v>17.440000000000001</v>
      </c>
      <c r="D79" s="41">
        <v>18.3</v>
      </c>
      <c r="E79" s="40">
        <v>19.22</v>
      </c>
      <c r="F79" s="41">
        <v>20.190000000000001</v>
      </c>
      <c r="G79" s="80"/>
      <c r="H79" s="23"/>
      <c r="J79" s="34">
        <f t="shared" si="30"/>
        <v>1328</v>
      </c>
      <c r="K79" s="27">
        <f t="shared" si="30"/>
        <v>1395.2</v>
      </c>
      <c r="L79" s="27">
        <f t="shared" si="30"/>
        <v>1464</v>
      </c>
      <c r="M79" s="27">
        <f t="shared" si="30"/>
        <v>1537.6</v>
      </c>
      <c r="N79" s="27">
        <f t="shared" si="30"/>
        <v>1615.2</v>
      </c>
      <c r="O79" s="80"/>
      <c r="P79" s="23"/>
      <c r="R79" s="34">
        <f t="shared" si="34"/>
        <v>2877.3333333333335</v>
      </c>
      <c r="S79" s="27">
        <f t="shared" si="34"/>
        <v>3022.9333333333338</v>
      </c>
      <c r="T79" s="27">
        <f t="shared" si="34"/>
        <v>3172</v>
      </c>
      <c r="U79" s="27">
        <f t="shared" si="34"/>
        <v>3331.4666666666667</v>
      </c>
      <c r="V79" s="27">
        <f t="shared" si="34"/>
        <v>3499.6000000000004</v>
      </c>
      <c r="W79" s="80"/>
      <c r="X79" s="23"/>
      <c r="Z79" s="34">
        <f t="shared" si="35"/>
        <v>34528</v>
      </c>
      <c r="AA79" s="27">
        <f t="shared" si="35"/>
        <v>36275.200000000004</v>
      </c>
      <c r="AB79" s="27">
        <f t="shared" si="35"/>
        <v>38064</v>
      </c>
      <c r="AC79" s="27">
        <f t="shared" si="35"/>
        <v>39977.599999999999</v>
      </c>
      <c r="AD79" s="37">
        <f t="shared" si="35"/>
        <v>41995.200000000004</v>
      </c>
      <c r="AE79" s="83"/>
      <c r="AF79" s="50"/>
    </row>
    <row r="80" spans="1:32" x14ac:dyDescent="0.25">
      <c r="A80" s="28" t="s">
        <v>230</v>
      </c>
      <c r="B80" s="39">
        <v>25.1</v>
      </c>
      <c r="C80" s="40">
        <v>26.35</v>
      </c>
      <c r="D80" s="41">
        <v>27.67</v>
      </c>
      <c r="E80" s="40">
        <v>29.05</v>
      </c>
      <c r="F80" s="41">
        <v>30.51</v>
      </c>
      <c r="G80" s="86"/>
      <c r="H80" s="56"/>
      <c r="J80" s="34">
        <f t="shared" ref="J80" si="36">B80*80</f>
        <v>2008</v>
      </c>
      <c r="K80" s="27">
        <f t="shared" ref="K80" si="37">C80*80</f>
        <v>2108</v>
      </c>
      <c r="L80" s="27">
        <f t="shared" ref="L80" si="38">D80*80</f>
        <v>2213.6000000000004</v>
      </c>
      <c r="M80" s="27">
        <f t="shared" ref="M80" si="39">E80*80</f>
        <v>2324</v>
      </c>
      <c r="N80" s="27">
        <f t="shared" ref="N80" si="40">F80*80</f>
        <v>2440.8000000000002</v>
      </c>
      <c r="O80" s="86"/>
      <c r="P80" s="56"/>
      <c r="R80" s="34">
        <f t="shared" si="34"/>
        <v>4350.666666666667</v>
      </c>
      <c r="S80" s="27">
        <f t="shared" si="34"/>
        <v>4567.333333333333</v>
      </c>
      <c r="T80" s="27">
        <f t="shared" si="34"/>
        <v>4796.1333333333341</v>
      </c>
      <c r="U80" s="27">
        <f t="shared" si="34"/>
        <v>5035.333333333333</v>
      </c>
      <c r="V80" s="27">
        <f t="shared" si="34"/>
        <v>5288.4000000000005</v>
      </c>
      <c r="W80" s="86"/>
      <c r="X80" s="56"/>
      <c r="Z80" s="34">
        <f t="shared" si="35"/>
        <v>52208</v>
      </c>
      <c r="AA80" s="27">
        <f t="shared" si="35"/>
        <v>54808</v>
      </c>
      <c r="AB80" s="27">
        <f t="shared" si="35"/>
        <v>57553.600000000006</v>
      </c>
      <c r="AC80" s="27">
        <f t="shared" si="35"/>
        <v>60424</v>
      </c>
      <c r="AD80" s="37">
        <f t="shared" si="35"/>
        <v>63460.800000000003</v>
      </c>
      <c r="AE80" s="85"/>
      <c r="AF80" s="55"/>
    </row>
    <row r="81" spans="1:32" x14ac:dyDescent="0.25">
      <c r="A81" s="28" t="s">
        <v>53</v>
      </c>
      <c r="B81" s="39">
        <v>24.431600000000003</v>
      </c>
      <c r="C81" s="40">
        <v>25.646999999999998</v>
      </c>
      <c r="D81" s="41">
        <v>26.934500000000003</v>
      </c>
      <c r="E81" s="40">
        <v>28.273499999999999</v>
      </c>
      <c r="F81" s="41">
        <v>29.694900000000004</v>
      </c>
      <c r="G81" s="80"/>
      <c r="H81" s="23"/>
      <c r="J81" s="34">
        <f t="shared" si="30"/>
        <v>1954.5280000000002</v>
      </c>
      <c r="K81" s="27">
        <f t="shared" si="30"/>
        <v>2051.7599999999998</v>
      </c>
      <c r="L81" s="27">
        <f t="shared" si="30"/>
        <v>2154.7600000000002</v>
      </c>
      <c r="M81" s="27">
        <f t="shared" si="30"/>
        <v>2261.88</v>
      </c>
      <c r="N81" s="27">
        <f t="shared" si="30"/>
        <v>2375.5920000000006</v>
      </c>
      <c r="O81" s="80"/>
      <c r="P81" s="23"/>
      <c r="R81" s="34">
        <f t="shared" si="34"/>
        <v>4234.8106666666672</v>
      </c>
      <c r="S81" s="27">
        <f t="shared" si="34"/>
        <v>4445.4799999999996</v>
      </c>
      <c r="T81" s="27">
        <f t="shared" si="34"/>
        <v>4668.6466666666674</v>
      </c>
      <c r="U81" s="27">
        <f t="shared" si="34"/>
        <v>4900.7400000000007</v>
      </c>
      <c r="V81" s="27">
        <f t="shared" si="34"/>
        <v>5147.1160000000009</v>
      </c>
      <c r="W81" s="80"/>
      <c r="X81" s="23"/>
      <c r="Z81" s="34">
        <f t="shared" si="35"/>
        <v>50817.728000000003</v>
      </c>
      <c r="AA81" s="27">
        <f t="shared" si="35"/>
        <v>53345.759999999995</v>
      </c>
      <c r="AB81" s="27">
        <f t="shared" si="35"/>
        <v>56023.760000000009</v>
      </c>
      <c r="AC81" s="27">
        <f t="shared" si="35"/>
        <v>58808.880000000005</v>
      </c>
      <c r="AD81" s="37">
        <f t="shared" si="35"/>
        <v>61765.392000000014</v>
      </c>
      <c r="AE81" s="83"/>
      <c r="AF81" s="50"/>
    </row>
    <row r="82" spans="1:32" x14ac:dyDescent="0.25">
      <c r="A82" s="28" t="s">
        <v>54</v>
      </c>
      <c r="B82" s="39">
        <v>25.69</v>
      </c>
      <c r="C82" s="40">
        <v>26.98</v>
      </c>
      <c r="D82" s="41">
        <v>28.33</v>
      </c>
      <c r="E82" s="40">
        <v>29.75</v>
      </c>
      <c r="F82" s="41">
        <v>31.24</v>
      </c>
      <c r="G82" s="80"/>
      <c r="H82" s="23"/>
      <c r="J82" s="34">
        <f t="shared" si="30"/>
        <v>2055.2000000000003</v>
      </c>
      <c r="K82" s="27">
        <f t="shared" si="30"/>
        <v>2158.4</v>
      </c>
      <c r="L82" s="27">
        <f t="shared" si="30"/>
        <v>2266.3999999999996</v>
      </c>
      <c r="M82" s="27">
        <f t="shared" si="30"/>
        <v>2380</v>
      </c>
      <c r="N82" s="27">
        <f t="shared" si="30"/>
        <v>2499.1999999999998</v>
      </c>
      <c r="O82" s="80"/>
      <c r="P82" s="23"/>
      <c r="R82" s="34">
        <f t="shared" si="34"/>
        <v>4452.9333333333334</v>
      </c>
      <c r="S82" s="27">
        <f t="shared" si="34"/>
        <v>4676.5333333333338</v>
      </c>
      <c r="T82" s="27">
        <f t="shared" si="34"/>
        <v>4910.5333333333328</v>
      </c>
      <c r="U82" s="27">
        <f t="shared" si="34"/>
        <v>5156.666666666667</v>
      </c>
      <c r="V82" s="27">
        <f t="shared" si="34"/>
        <v>5414.9333333333334</v>
      </c>
      <c r="W82" s="80"/>
      <c r="X82" s="23"/>
      <c r="Z82" s="34">
        <f t="shared" si="35"/>
        <v>53435.200000000004</v>
      </c>
      <c r="AA82" s="27">
        <f t="shared" si="35"/>
        <v>56118.400000000001</v>
      </c>
      <c r="AB82" s="27">
        <f t="shared" si="35"/>
        <v>58926.399999999994</v>
      </c>
      <c r="AC82" s="27">
        <f t="shared" si="35"/>
        <v>61880</v>
      </c>
      <c r="AD82" s="37">
        <f t="shared" si="35"/>
        <v>64979.199999999997</v>
      </c>
      <c r="AE82" s="83"/>
      <c r="AF82" s="50"/>
    </row>
    <row r="83" spans="1:32" x14ac:dyDescent="0.25">
      <c r="A83" s="28" t="s">
        <v>55</v>
      </c>
      <c r="B83" s="39">
        <v>28.81</v>
      </c>
      <c r="C83" s="40">
        <v>30.25</v>
      </c>
      <c r="D83" s="41">
        <v>31.77</v>
      </c>
      <c r="E83" s="40">
        <v>33.36</v>
      </c>
      <c r="F83" s="41">
        <v>35.03</v>
      </c>
      <c r="G83" s="80"/>
      <c r="H83" s="23"/>
      <c r="J83" s="34">
        <f t="shared" si="30"/>
        <v>2304.7999999999997</v>
      </c>
      <c r="K83" s="27">
        <f t="shared" si="30"/>
        <v>2420</v>
      </c>
      <c r="L83" s="27">
        <f t="shared" si="30"/>
        <v>2541.6</v>
      </c>
      <c r="M83" s="27">
        <f t="shared" si="30"/>
        <v>2668.8</v>
      </c>
      <c r="N83" s="27">
        <f t="shared" si="30"/>
        <v>2802.4</v>
      </c>
      <c r="O83" s="80"/>
      <c r="P83" s="23"/>
      <c r="R83" s="34">
        <f t="shared" si="34"/>
        <v>4993.7333333333327</v>
      </c>
      <c r="S83" s="27">
        <f t="shared" si="34"/>
        <v>5243.333333333333</v>
      </c>
      <c r="T83" s="27">
        <f t="shared" si="34"/>
        <v>5506.7999999999993</v>
      </c>
      <c r="U83" s="27">
        <f t="shared" si="34"/>
        <v>5782.4000000000005</v>
      </c>
      <c r="V83" s="27">
        <f t="shared" si="34"/>
        <v>6071.8666666666677</v>
      </c>
      <c r="W83" s="80"/>
      <c r="X83" s="23"/>
      <c r="Z83" s="34">
        <f t="shared" si="35"/>
        <v>59924.799999999996</v>
      </c>
      <c r="AA83" s="27">
        <f t="shared" si="35"/>
        <v>62920</v>
      </c>
      <c r="AB83" s="27">
        <f t="shared" si="35"/>
        <v>66081.599999999991</v>
      </c>
      <c r="AC83" s="27">
        <f t="shared" si="35"/>
        <v>69388.800000000003</v>
      </c>
      <c r="AD83" s="37">
        <f t="shared" si="35"/>
        <v>72862.400000000009</v>
      </c>
      <c r="AE83" s="83"/>
      <c r="AF83" s="50"/>
    </row>
    <row r="84" spans="1:32" x14ac:dyDescent="0.25">
      <c r="A84" s="28" t="s">
        <v>56</v>
      </c>
      <c r="B84" s="39">
        <v>33.14</v>
      </c>
      <c r="C84" s="40">
        <v>34.79</v>
      </c>
      <c r="D84" s="41">
        <v>36.53</v>
      </c>
      <c r="E84" s="40">
        <v>38.369999999999997</v>
      </c>
      <c r="F84" s="41">
        <v>40.29</v>
      </c>
      <c r="G84" s="80"/>
      <c r="H84" s="23"/>
      <c r="J84" s="34">
        <f t="shared" si="30"/>
        <v>2651.2</v>
      </c>
      <c r="K84" s="27">
        <f t="shared" si="30"/>
        <v>2783.2</v>
      </c>
      <c r="L84" s="27">
        <f t="shared" si="30"/>
        <v>2922.4</v>
      </c>
      <c r="M84" s="27">
        <f t="shared" si="30"/>
        <v>3069.6</v>
      </c>
      <c r="N84" s="27">
        <f t="shared" si="30"/>
        <v>3223.2</v>
      </c>
      <c r="O84" s="80"/>
      <c r="P84" s="23"/>
      <c r="R84" s="34">
        <f t="shared" si="34"/>
        <v>5744.2666666666664</v>
      </c>
      <c r="S84" s="27">
        <f t="shared" si="34"/>
        <v>6030.2666666666664</v>
      </c>
      <c r="T84" s="27">
        <f t="shared" si="34"/>
        <v>6331.8666666666677</v>
      </c>
      <c r="U84" s="27">
        <f t="shared" si="34"/>
        <v>6650.7999999999993</v>
      </c>
      <c r="V84" s="27">
        <f t="shared" si="34"/>
        <v>6983.5999999999995</v>
      </c>
      <c r="W84" s="80"/>
      <c r="X84" s="23"/>
      <c r="Z84" s="34">
        <f t="shared" si="35"/>
        <v>68931.199999999997</v>
      </c>
      <c r="AA84" s="27">
        <f t="shared" si="35"/>
        <v>72363.199999999997</v>
      </c>
      <c r="AB84" s="27">
        <f t="shared" si="35"/>
        <v>75982.400000000009</v>
      </c>
      <c r="AC84" s="27">
        <f t="shared" si="35"/>
        <v>79809.599999999991</v>
      </c>
      <c r="AD84" s="37">
        <f t="shared" si="35"/>
        <v>83803.199999999997</v>
      </c>
      <c r="AE84" s="83"/>
      <c r="AF84" s="50"/>
    </row>
    <row r="85" spans="1:32" x14ac:dyDescent="0.25">
      <c r="A85" s="28" t="s">
        <v>139</v>
      </c>
      <c r="B85" s="39">
        <v>17.07</v>
      </c>
      <c r="C85" s="40">
        <v>17.920000000000002</v>
      </c>
      <c r="D85" s="41">
        <v>18.82</v>
      </c>
      <c r="E85" s="40">
        <v>19.760000000000002</v>
      </c>
      <c r="F85" s="41">
        <v>20.74</v>
      </c>
      <c r="G85" s="80"/>
      <c r="H85" s="23"/>
      <c r="J85" s="34">
        <f t="shared" si="30"/>
        <v>1365.6</v>
      </c>
      <c r="K85" s="27">
        <f t="shared" si="30"/>
        <v>1433.6000000000001</v>
      </c>
      <c r="L85" s="27">
        <f t="shared" si="30"/>
        <v>1505.6</v>
      </c>
      <c r="M85" s="27">
        <f t="shared" si="30"/>
        <v>1580.8000000000002</v>
      </c>
      <c r="N85" s="27">
        <f t="shared" si="30"/>
        <v>1659.1999999999998</v>
      </c>
      <c r="O85" s="80"/>
      <c r="P85" s="23"/>
      <c r="R85" s="34">
        <f t="shared" si="34"/>
        <v>2958.7999999999997</v>
      </c>
      <c r="S85" s="27">
        <f t="shared" si="34"/>
        <v>3106.1333333333337</v>
      </c>
      <c r="T85" s="27">
        <f t="shared" si="34"/>
        <v>3262.1333333333332</v>
      </c>
      <c r="U85" s="27">
        <f t="shared" si="34"/>
        <v>3425.0666666666671</v>
      </c>
      <c r="V85" s="27">
        <f t="shared" si="34"/>
        <v>3594.9333333333329</v>
      </c>
      <c r="W85" s="80"/>
      <c r="X85" s="23"/>
      <c r="Z85" s="34">
        <f t="shared" si="35"/>
        <v>35505.599999999999</v>
      </c>
      <c r="AA85" s="27">
        <f t="shared" si="35"/>
        <v>37273.600000000006</v>
      </c>
      <c r="AB85" s="27">
        <f t="shared" si="35"/>
        <v>39145.599999999999</v>
      </c>
      <c r="AC85" s="27">
        <f t="shared" si="35"/>
        <v>41100.800000000003</v>
      </c>
      <c r="AD85" s="37">
        <f t="shared" si="35"/>
        <v>43139.199999999997</v>
      </c>
      <c r="AE85" s="83"/>
      <c r="AF85" s="50"/>
    </row>
    <row r="86" spans="1:32" x14ac:dyDescent="0.25">
      <c r="A86" s="28" t="s">
        <v>57</v>
      </c>
      <c r="B86" s="39">
        <v>19.329999999999998</v>
      </c>
      <c r="C86" s="40">
        <v>20.3</v>
      </c>
      <c r="D86" s="41">
        <v>21.32</v>
      </c>
      <c r="E86" s="40">
        <v>22.38</v>
      </c>
      <c r="F86" s="41">
        <v>23.5</v>
      </c>
      <c r="G86" s="80"/>
      <c r="H86" s="23"/>
      <c r="J86" s="34">
        <f t="shared" ref="J86:N93" si="41">B86*80</f>
        <v>1546.3999999999999</v>
      </c>
      <c r="K86" s="27">
        <f t="shared" si="41"/>
        <v>1624</v>
      </c>
      <c r="L86" s="27">
        <f t="shared" si="41"/>
        <v>1705.6</v>
      </c>
      <c r="M86" s="27">
        <f t="shared" si="41"/>
        <v>1790.3999999999999</v>
      </c>
      <c r="N86" s="27">
        <f t="shared" si="41"/>
        <v>1880</v>
      </c>
      <c r="O86" s="80"/>
      <c r="P86" s="23"/>
      <c r="R86" s="34">
        <f t="shared" si="34"/>
        <v>3350.5333333333328</v>
      </c>
      <c r="S86" s="27">
        <f t="shared" si="34"/>
        <v>3518.6666666666665</v>
      </c>
      <c r="T86" s="27">
        <f t="shared" si="34"/>
        <v>3695.4666666666667</v>
      </c>
      <c r="U86" s="27">
        <f t="shared" si="34"/>
        <v>3879.1999999999994</v>
      </c>
      <c r="V86" s="27">
        <f t="shared" si="34"/>
        <v>4073.3333333333335</v>
      </c>
      <c r="W86" s="80"/>
      <c r="X86" s="23"/>
      <c r="Z86" s="34">
        <f t="shared" si="35"/>
        <v>40206.399999999994</v>
      </c>
      <c r="AA86" s="27">
        <f t="shared" si="35"/>
        <v>42224</v>
      </c>
      <c r="AB86" s="27">
        <f t="shared" si="35"/>
        <v>44345.599999999999</v>
      </c>
      <c r="AC86" s="27">
        <f t="shared" si="35"/>
        <v>46550.399999999994</v>
      </c>
      <c r="AD86" s="37">
        <f t="shared" si="35"/>
        <v>48880</v>
      </c>
      <c r="AE86" s="83"/>
      <c r="AF86" s="50"/>
    </row>
    <row r="87" spans="1:32" x14ac:dyDescent="0.25">
      <c r="A87" s="28" t="s">
        <v>58</v>
      </c>
      <c r="B87" s="39">
        <v>19.329999999999998</v>
      </c>
      <c r="C87" s="40">
        <v>20.3</v>
      </c>
      <c r="D87" s="41">
        <v>21.32</v>
      </c>
      <c r="E87" s="40">
        <v>22.38</v>
      </c>
      <c r="F87" s="41">
        <v>23.5</v>
      </c>
      <c r="G87" s="80"/>
      <c r="H87" s="23"/>
      <c r="J87" s="34">
        <f t="shared" si="41"/>
        <v>1546.3999999999999</v>
      </c>
      <c r="K87" s="27">
        <f t="shared" si="41"/>
        <v>1624</v>
      </c>
      <c r="L87" s="27">
        <f t="shared" si="41"/>
        <v>1705.6</v>
      </c>
      <c r="M87" s="27">
        <f t="shared" si="41"/>
        <v>1790.3999999999999</v>
      </c>
      <c r="N87" s="27">
        <f t="shared" si="41"/>
        <v>1880</v>
      </c>
      <c r="O87" s="80"/>
      <c r="P87" s="23"/>
      <c r="R87" s="34">
        <f t="shared" si="34"/>
        <v>3350.5333333333328</v>
      </c>
      <c r="S87" s="27">
        <f t="shared" si="34"/>
        <v>3518.6666666666665</v>
      </c>
      <c r="T87" s="27">
        <f t="shared" si="34"/>
        <v>3695.4666666666667</v>
      </c>
      <c r="U87" s="27">
        <f t="shared" si="34"/>
        <v>3879.1999999999994</v>
      </c>
      <c r="V87" s="27">
        <f t="shared" si="34"/>
        <v>4073.3333333333335</v>
      </c>
      <c r="W87" s="80"/>
      <c r="X87" s="23"/>
      <c r="Z87" s="34">
        <f t="shared" si="35"/>
        <v>40206.399999999994</v>
      </c>
      <c r="AA87" s="27">
        <f t="shared" si="35"/>
        <v>42224</v>
      </c>
      <c r="AB87" s="27">
        <f t="shared" si="35"/>
        <v>44345.599999999999</v>
      </c>
      <c r="AC87" s="27">
        <f t="shared" si="35"/>
        <v>46550.399999999994</v>
      </c>
      <c r="AD87" s="37">
        <f t="shared" si="35"/>
        <v>48880</v>
      </c>
      <c r="AE87" s="83"/>
      <c r="AF87" s="50"/>
    </row>
    <row r="88" spans="1:32" x14ac:dyDescent="0.25">
      <c r="A88" s="28" t="s">
        <v>59</v>
      </c>
      <c r="B88" s="39">
        <v>18.239999999999998</v>
      </c>
      <c r="C88" s="40">
        <v>19.149999999999999</v>
      </c>
      <c r="D88" s="41">
        <v>20.11</v>
      </c>
      <c r="E88" s="40">
        <v>21.12</v>
      </c>
      <c r="F88" s="41">
        <v>22.17</v>
      </c>
      <c r="G88" s="80"/>
      <c r="H88" s="23"/>
      <c r="J88" s="34">
        <f t="shared" si="41"/>
        <v>1459.1999999999998</v>
      </c>
      <c r="K88" s="27">
        <f t="shared" si="41"/>
        <v>1532</v>
      </c>
      <c r="L88" s="27">
        <f t="shared" si="41"/>
        <v>1608.8</v>
      </c>
      <c r="M88" s="27">
        <f t="shared" si="41"/>
        <v>1689.6000000000001</v>
      </c>
      <c r="N88" s="27">
        <f t="shared" si="41"/>
        <v>1773.6000000000001</v>
      </c>
      <c r="O88" s="80"/>
      <c r="P88" s="23"/>
      <c r="R88" s="34">
        <f t="shared" si="34"/>
        <v>3161.6</v>
      </c>
      <c r="S88" s="27">
        <f t="shared" si="34"/>
        <v>3319.3333333333335</v>
      </c>
      <c r="T88" s="27">
        <f t="shared" si="34"/>
        <v>3485.7333333333331</v>
      </c>
      <c r="U88" s="27">
        <f t="shared" si="34"/>
        <v>3660.8000000000006</v>
      </c>
      <c r="V88" s="27">
        <f t="shared" si="34"/>
        <v>3842.8000000000006</v>
      </c>
      <c r="W88" s="80"/>
      <c r="X88" s="23"/>
      <c r="Z88" s="34">
        <f t="shared" si="35"/>
        <v>37939.199999999997</v>
      </c>
      <c r="AA88" s="27">
        <f t="shared" si="35"/>
        <v>39832</v>
      </c>
      <c r="AB88" s="27">
        <f t="shared" si="35"/>
        <v>41828.799999999996</v>
      </c>
      <c r="AC88" s="27">
        <f t="shared" si="35"/>
        <v>43929.600000000006</v>
      </c>
      <c r="AD88" s="37">
        <f t="shared" si="35"/>
        <v>46113.600000000006</v>
      </c>
      <c r="AE88" s="83"/>
      <c r="AF88" s="50"/>
    </row>
    <row r="89" spans="1:32" x14ac:dyDescent="0.25">
      <c r="A89" s="28" t="s">
        <v>203</v>
      </c>
      <c r="B89" s="39">
        <v>23.89</v>
      </c>
      <c r="C89" s="40">
        <v>25.08</v>
      </c>
      <c r="D89" s="41">
        <v>26.34</v>
      </c>
      <c r="E89" s="40">
        <v>27.66</v>
      </c>
      <c r="F89" s="41">
        <v>29.04</v>
      </c>
      <c r="G89" s="80"/>
      <c r="H89" s="23"/>
      <c r="J89" s="34">
        <f t="shared" si="41"/>
        <v>1911.2</v>
      </c>
      <c r="K89" s="27">
        <f t="shared" si="41"/>
        <v>2006.3999999999999</v>
      </c>
      <c r="L89" s="27">
        <f t="shared" si="41"/>
        <v>2107.1999999999998</v>
      </c>
      <c r="M89" s="27">
        <f t="shared" si="41"/>
        <v>2212.8000000000002</v>
      </c>
      <c r="N89" s="27">
        <f t="shared" si="41"/>
        <v>2323.1999999999998</v>
      </c>
      <c r="O89" s="80"/>
      <c r="P89" s="23"/>
      <c r="R89" s="34">
        <f t="shared" si="34"/>
        <v>4140.9333333333334</v>
      </c>
      <c r="S89" s="27">
        <f t="shared" si="34"/>
        <v>4347.2</v>
      </c>
      <c r="T89" s="27">
        <f t="shared" si="34"/>
        <v>4565.5999999999995</v>
      </c>
      <c r="U89" s="27">
        <f t="shared" si="34"/>
        <v>4794.4000000000005</v>
      </c>
      <c r="V89" s="27">
        <f t="shared" si="34"/>
        <v>5033.5999999999995</v>
      </c>
      <c r="W89" s="80"/>
      <c r="X89" s="23"/>
      <c r="Z89" s="34">
        <f t="shared" si="35"/>
        <v>49691.200000000004</v>
      </c>
      <c r="AA89" s="27">
        <f t="shared" si="35"/>
        <v>52166.399999999994</v>
      </c>
      <c r="AB89" s="27">
        <f t="shared" si="35"/>
        <v>54787.199999999997</v>
      </c>
      <c r="AC89" s="27">
        <f t="shared" si="35"/>
        <v>57532.800000000003</v>
      </c>
      <c r="AD89" s="37">
        <f t="shared" si="35"/>
        <v>60403.199999999997</v>
      </c>
      <c r="AE89" s="83"/>
      <c r="AF89" s="50"/>
    </row>
    <row r="90" spans="1:32" x14ac:dyDescent="0.25">
      <c r="A90" s="28" t="s">
        <v>204</v>
      </c>
      <c r="B90" s="39">
        <v>36.729999999999997</v>
      </c>
      <c r="C90" s="40">
        <v>38.71</v>
      </c>
      <c r="D90" s="41">
        <v>40.68</v>
      </c>
      <c r="E90" s="40">
        <v>42.66</v>
      </c>
      <c r="F90" s="41">
        <v>44.64</v>
      </c>
      <c r="G90" s="80"/>
      <c r="H90" s="23"/>
      <c r="J90" s="34">
        <f t="shared" si="41"/>
        <v>2938.3999999999996</v>
      </c>
      <c r="K90" s="27">
        <f t="shared" si="41"/>
        <v>3096.8</v>
      </c>
      <c r="L90" s="27">
        <f t="shared" si="41"/>
        <v>3254.4</v>
      </c>
      <c r="M90" s="27">
        <f t="shared" si="41"/>
        <v>3412.7999999999997</v>
      </c>
      <c r="N90" s="27">
        <f t="shared" si="41"/>
        <v>3571.2</v>
      </c>
      <c r="O90" s="80"/>
      <c r="P90" s="23"/>
      <c r="R90" s="34">
        <f t="shared" si="34"/>
        <v>6366.5333333333328</v>
      </c>
      <c r="S90" s="27">
        <f t="shared" si="34"/>
        <v>6709.7333333333336</v>
      </c>
      <c r="T90" s="27">
        <f t="shared" si="34"/>
        <v>7051.2000000000007</v>
      </c>
      <c r="U90" s="27">
        <f t="shared" si="34"/>
        <v>7394.3999999999987</v>
      </c>
      <c r="V90" s="27">
        <f t="shared" si="34"/>
        <v>7737.5999999999995</v>
      </c>
      <c r="W90" s="80"/>
      <c r="X90" s="23"/>
      <c r="Z90" s="34">
        <f t="shared" si="35"/>
        <v>76398.399999999994</v>
      </c>
      <c r="AA90" s="27">
        <f t="shared" si="35"/>
        <v>80516.800000000003</v>
      </c>
      <c r="AB90" s="27">
        <f t="shared" si="35"/>
        <v>84614.400000000009</v>
      </c>
      <c r="AC90" s="27">
        <f t="shared" si="35"/>
        <v>88732.799999999988</v>
      </c>
      <c r="AD90" s="37">
        <f t="shared" si="35"/>
        <v>92851.199999999997</v>
      </c>
      <c r="AE90" s="83"/>
      <c r="AF90" s="50"/>
    </row>
    <row r="91" spans="1:32" x14ac:dyDescent="0.25">
      <c r="A91" s="28" t="s">
        <v>13</v>
      </c>
      <c r="B91" s="39">
        <v>30.62</v>
      </c>
      <c r="C91" s="40">
        <v>32.21</v>
      </c>
      <c r="D91" s="41">
        <v>33.799999999999997</v>
      </c>
      <c r="E91" s="40">
        <v>35.39</v>
      </c>
      <c r="F91" s="41">
        <v>36.979999999999997</v>
      </c>
      <c r="G91" s="80"/>
      <c r="H91" s="23"/>
      <c r="J91" s="34">
        <f t="shared" si="41"/>
        <v>2449.6</v>
      </c>
      <c r="K91" s="27">
        <f t="shared" si="41"/>
        <v>2576.8000000000002</v>
      </c>
      <c r="L91" s="27">
        <f t="shared" si="41"/>
        <v>2704</v>
      </c>
      <c r="M91" s="27">
        <f t="shared" si="41"/>
        <v>2831.2</v>
      </c>
      <c r="N91" s="27">
        <f t="shared" si="41"/>
        <v>2958.3999999999996</v>
      </c>
      <c r="O91" s="80"/>
      <c r="P91" s="23"/>
      <c r="R91" s="34">
        <f t="shared" si="34"/>
        <v>5307.4666666666662</v>
      </c>
      <c r="S91" s="27">
        <f t="shared" si="34"/>
        <v>5583.0666666666666</v>
      </c>
      <c r="T91" s="27">
        <f t="shared" si="34"/>
        <v>5858.666666666667</v>
      </c>
      <c r="U91" s="27">
        <f t="shared" si="34"/>
        <v>6134.2666666666664</v>
      </c>
      <c r="V91" s="27">
        <f t="shared" si="34"/>
        <v>6409.8666666666659</v>
      </c>
      <c r="W91" s="80"/>
      <c r="X91" s="23"/>
      <c r="Z91" s="34">
        <f t="shared" si="35"/>
        <v>63689.599999999999</v>
      </c>
      <c r="AA91" s="27">
        <f t="shared" si="35"/>
        <v>66996.800000000003</v>
      </c>
      <c r="AB91" s="27">
        <f t="shared" si="35"/>
        <v>70304</v>
      </c>
      <c r="AC91" s="27">
        <f t="shared" si="35"/>
        <v>73611.199999999997</v>
      </c>
      <c r="AD91" s="37">
        <f t="shared" si="35"/>
        <v>76918.399999999994</v>
      </c>
      <c r="AE91" s="83"/>
      <c r="AF91" s="50"/>
    </row>
    <row r="92" spans="1:32" x14ac:dyDescent="0.25">
      <c r="A92" s="28" t="s">
        <v>205</v>
      </c>
      <c r="B92" s="39">
        <v>20.12</v>
      </c>
      <c r="C92" s="40">
        <v>21.13</v>
      </c>
      <c r="D92" s="41">
        <v>22.18</v>
      </c>
      <c r="E92" s="40">
        <v>23.29</v>
      </c>
      <c r="F92" s="41">
        <v>24.45</v>
      </c>
      <c r="G92" s="80"/>
      <c r="H92" s="23"/>
      <c r="J92" s="34">
        <f t="shared" si="41"/>
        <v>1609.6000000000001</v>
      </c>
      <c r="K92" s="27">
        <f t="shared" si="41"/>
        <v>1690.3999999999999</v>
      </c>
      <c r="L92" s="27">
        <f t="shared" si="41"/>
        <v>1774.4</v>
      </c>
      <c r="M92" s="27">
        <f t="shared" si="41"/>
        <v>1863.1999999999998</v>
      </c>
      <c r="N92" s="27">
        <f t="shared" si="41"/>
        <v>1956</v>
      </c>
      <c r="O92" s="80"/>
      <c r="P92" s="23"/>
      <c r="R92" s="34">
        <f t="shared" si="34"/>
        <v>3487.4666666666672</v>
      </c>
      <c r="S92" s="27">
        <f t="shared" si="34"/>
        <v>3662.5333333333328</v>
      </c>
      <c r="T92" s="27">
        <f t="shared" si="34"/>
        <v>3844.5333333333333</v>
      </c>
      <c r="U92" s="27">
        <f t="shared" si="34"/>
        <v>4036.9333333333329</v>
      </c>
      <c r="V92" s="27">
        <f t="shared" si="34"/>
        <v>4238</v>
      </c>
      <c r="W92" s="80"/>
      <c r="X92" s="23"/>
      <c r="Z92" s="34">
        <f t="shared" si="35"/>
        <v>41849.600000000006</v>
      </c>
      <c r="AA92" s="27">
        <f t="shared" si="35"/>
        <v>43950.399999999994</v>
      </c>
      <c r="AB92" s="27">
        <f t="shared" si="35"/>
        <v>46134.400000000001</v>
      </c>
      <c r="AC92" s="27">
        <f t="shared" si="35"/>
        <v>48443.199999999997</v>
      </c>
      <c r="AD92" s="37">
        <f t="shared" si="35"/>
        <v>50856</v>
      </c>
      <c r="AE92" s="83"/>
      <c r="AF92" s="50"/>
    </row>
    <row r="93" spans="1:32" x14ac:dyDescent="0.25">
      <c r="A93" s="28" t="s">
        <v>206</v>
      </c>
      <c r="B93" s="39">
        <v>17.829999999999998</v>
      </c>
      <c r="C93" s="40">
        <v>18.73</v>
      </c>
      <c r="D93" s="41">
        <v>19.649999999999999</v>
      </c>
      <c r="E93" s="40">
        <v>20.64</v>
      </c>
      <c r="F93" s="41">
        <v>21.67</v>
      </c>
      <c r="G93" s="80"/>
      <c r="H93" s="23"/>
      <c r="J93" s="34">
        <f t="shared" si="41"/>
        <v>1426.3999999999999</v>
      </c>
      <c r="K93" s="27">
        <f t="shared" si="41"/>
        <v>1498.4</v>
      </c>
      <c r="L93" s="27">
        <f t="shared" si="41"/>
        <v>1572</v>
      </c>
      <c r="M93" s="27">
        <f t="shared" si="41"/>
        <v>1651.2</v>
      </c>
      <c r="N93" s="27">
        <f t="shared" si="41"/>
        <v>1733.6000000000001</v>
      </c>
      <c r="O93" s="80"/>
      <c r="P93" s="23"/>
      <c r="R93" s="34">
        <f t="shared" si="34"/>
        <v>3090.5333333333328</v>
      </c>
      <c r="S93" s="27">
        <f t="shared" si="34"/>
        <v>3246.5333333333333</v>
      </c>
      <c r="T93" s="27">
        <f t="shared" si="34"/>
        <v>3406</v>
      </c>
      <c r="U93" s="27">
        <f t="shared" si="34"/>
        <v>3577.6000000000004</v>
      </c>
      <c r="V93" s="27">
        <f t="shared" si="34"/>
        <v>3756.1333333333337</v>
      </c>
      <c r="W93" s="80"/>
      <c r="X93" s="23"/>
      <c r="Z93" s="34">
        <f t="shared" si="35"/>
        <v>37086.399999999994</v>
      </c>
      <c r="AA93" s="27">
        <f t="shared" si="35"/>
        <v>38958.400000000001</v>
      </c>
      <c r="AB93" s="27">
        <f t="shared" si="35"/>
        <v>40872</v>
      </c>
      <c r="AC93" s="27">
        <f t="shared" si="35"/>
        <v>42931.200000000004</v>
      </c>
      <c r="AD93" s="37">
        <f t="shared" si="35"/>
        <v>45073.600000000006</v>
      </c>
      <c r="AE93" s="83"/>
      <c r="AF93" s="50"/>
    </row>
    <row r="94" spans="1:32" ht="14.1" customHeight="1" x14ac:dyDescent="0.25">
      <c r="A94" s="43"/>
      <c r="B94" s="44"/>
      <c r="C94" s="45"/>
      <c r="D94" s="45"/>
      <c r="E94" s="46"/>
      <c r="F94" s="45"/>
      <c r="G94" s="80"/>
      <c r="H94" s="23"/>
      <c r="J94" s="47"/>
      <c r="K94" s="46"/>
      <c r="L94" s="48"/>
      <c r="M94" s="49"/>
      <c r="N94" s="48"/>
      <c r="O94" s="80"/>
      <c r="P94" s="23"/>
      <c r="Q94" s="27"/>
      <c r="R94" s="47"/>
      <c r="S94" s="49"/>
      <c r="T94" s="48"/>
      <c r="U94" s="49"/>
      <c r="V94" s="48"/>
      <c r="W94" s="80"/>
      <c r="X94" s="23"/>
      <c r="Z94" s="47"/>
      <c r="AA94" s="49"/>
      <c r="AB94" s="48"/>
      <c r="AC94" s="49"/>
      <c r="AD94" s="48"/>
      <c r="AE94" s="83"/>
      <c r="AF94" s="50"/>
    </row>
    <row r="95" spans="1:32" s="21" customFormat="1" ht="14.1" customHeight="1" x14ac:dyDescent="0.25">
      <c r="A95" s="19" t="s">
        <v>201</v>
      </c>
      <c r="B95" s="20"/>
      <c r="E95" s="22"/>
      <c r="G95" s="80"/>
      <c r="H95" s="23"/>
      <c r="I95" s="2"/>
      <c r="J95" s="24"/>
      <c r="K95" s="22"/>
      <c r="L95" s="25"/>
      <c r="M95" s="26"/>
      <c r="N95" s="25"/>
      <c r="O95" s="80"/>
      <c r="P95" s="23"/>
      <c r="Q95" s="27"/>
      <c r="R95" s="24"/>
      <c r="S95" s="26"/>
      <c r="T95" s="25"/>
      <c r="U95" s="26"/>
      <c r="V95" s="25"/>
      <c r="W95" s="80"/>
      <c r="X95" s="23"/>
      <c r="Z95" s="24"/>
      <c r="AA95" s="26"/>
      <c r="AB95" s="25"/>
      <c r="AC95" s="26"/>
      <c r="AD95" s="25"/>
      <c r="AE95" s="83"/>
      <c r="AF95" s="50"/>
    </row>
    <row r="96" spans="1:32" x14ac:dyDescent="0.25">
      <c r="A96" s="28" t="s">
        <v>32</v>
      </c>
      <c r="B96" s="39">
        <f t="shared" ref="B96:F105" si="42">(B59*0.02)+B59</f>
        <v>15.248999999999999</v>
      </c>
      <c r="C96" s="40">
        <f t="shared" si="42"/>
        <v>16.013999999999999</v>
      </c>
      <c r="D96" s="41">
        <f t="shared" si="42"/>
        <v>16.8096</v>
      </c>
      <c r="E96" s="40">
        <f t="shared" si="42"/>
        <v>17.646000000000001</v>
      </c>
      <c r="F96" s="41">
        <f t="shared" si="42"/>
        <v>18.5334</v>
      </c>
      <c r="G96" s="80"/>
      <c r="H96" s="23"/>
      <c r="J96" s="34">
        <f t="shared" ref="J96:J130" si="43">B96*80</f>
        <v>1219.9199999999998</v>
      </c>
      <c r="K96" s="27">
        <f t="shared" ref="K96:K130" si="44">C96*80</f>
        <v>1281.1199999999999</v>
      </c>
      <c r="L96" s="27">
        <f t="shared" ref="L96:L130" si="45">D96*80</f>
        <v>1344.768</v>
      </c>
      <c r="M96" s="27">
        <f t="shared" ref="M96:M130" si="46">E96*80</f>
        <v>1411.68</v>
      </c>
      <c r="N96" s="27">
        <f t="shared" ref="N96:N130" si="47">F96*80</f>
        <v>1482.672</v>
      </c>
      <c r="O96" s="80"/>
      <c r="P96" s="23"/>
      <c r="R96" s="34">
        <f t="shared" ref="R96:R130" si="48">(J96*26)/12</f>
        <v>2643.1599999999994</v>
      </c>
      <c r="S96" s="27">
        <f t="shared" ref="S96:S130" si="49">(K96*26)/12</f>
        <v>2775.7599999999998</v>
      </c>
      <c r="T96" s="27">
        <f t="shared" ref="T96:T130" si="50">(L96*26)/12</f>
        <v>2913.6640000000002</v>
      </c>
      <c r="U96" s="27">
        <f t="shared" ref="U96:U130" si="51">(M96*26)/12</f>
        <v>3058.64</v>
      </c>
      <c r="V96" s="27">
        <f t="shared" ref="V96:V130" si="52">(N96*26)/12</f>
        <v>3212.4560000000001</v>
      </c>
      <c r="W96" s="80"/>
      <c r="X96" s="23"/>
      <c r="Z96" s="34">
        <f t="shared" ref="Z96:Z130" si="53">J96*26</f>
        <v>31717.919999999995</v>
      </c>
      <c r="AA96" s="27">
        <f t="shared" ref="AA96:AA130" si="54">K96*26</f>
        <v>33309.119999999995</v>
      </c>
      <c r="AB96" s="27">
        <f t="shared" ref="AB96:AB130" si="55">L96*26</f>
        <v>34963.968000000001</v>
      </c>
      <c r="AC96" s="27">
        <f t="shared" ref="AC96:AC130" si="56">M96*26</f>
        <v>36703.68</v>
      </c>
      <c r="AD96" s="37">
        <f t="shared" ref="AD96:AD130" si="57">N96*26</f>
        <v>38549.472000000002</v>
      </c>
      <c r="AE96" s="83"/>
      <c r="AF96" s="50"/>
    </row>
    <row r="97" spans="1:32" x14ac:dyDescent="0.25">
      <c r="A97" s="28" t="s">
        <v>33</v>
      </c>
      <c r="B97" s="39">
        <f t="shared" si="42"/>
        <v>17.2074</v>
      </c>
      <c r="C97" s="40">
        <f t="shared" si="42"/>
        <v>18.074399999999997</v>
      </c>
      <c r="D97" s="41">
        <f t="shared" si="42"/>
        <v>18.972000000000001</v>
      </c>
      <c r="E97" s="40">
        <f t="shared" si="42"/>
        <v>19.9206</v>
      </c>
      <c r="F97" s="41">
        <f t="shared" si="42"/>
        <v>20.91</v>
      </c>
      <c r="G97" s="80"/>
      <c r="H97" s="23"/>
      <c r="J97" s="34">
        <f t="shared" si="43"/>
        <v>1376.5920000000001</v>
      </c>
      <c r="K97" s="27">
        <f t="shared" si="44"/>
        <v>1445.9519999999998</v>
      </c>
      <c r="L97" s="27">
        <f t="shared" si="45"/>
        <v>1517.7600000000002</v>
      </c>
      <c r="M97" s="27">
        <f t="shared" si="46"/>
        <v>1593.6480000000001</v>
      </c>
      <c r="N97" s="27">
        <f t="shared" si="47"/>
        <v>1672.8</v>
      </c>
      <c r="O97" s="80"/>
      <c r="P97" s="23"/>
      <c r="R97" s="34">
        <f t="shared" si="48"/>
        <v>2982.616</v>
      </c>
      <c r="S97" s="27">
        <f t="shared" si="49"/>
        <v>3132.8959999999993</v>
      </c>
      <c r="T97" s="27">
        <f t="shared" si="50"/>
        <v>3288.4800000000009</v>
      </c>
      <c r="U97" s="27">
        <f t="shared" si="51"/>
        <v>3452.9040000000005</v>
      </c>
      <c r="V97" s="27">
        <f t="shared" si="52"/>
        <v>3624.3999999999996</v>
      </c>
      <c r="W97" s="80"/>
      <c r="X97" s="23"/>
      <c r="Z97" s="34">
        <f t="shared" si="53"/>
        <v>35791.392</v>
      </c>
      <c r="AA97" s="27">
        <f t="shared" si="54"/>
        <v>37594.751999999993</v>
      </c>
      <c r="AB97" s="27">
        <f t="shared" si="55"/>
        <v>39461.760000000009</v>
      </c>
      <c r="AC97" s="27">
        <f t="shared" si="56"/>
        <v>41434.848000000005</v>
      </c>
      <c r="AD97" s="37">
        <f t="shared" si="57"/>
        <v>43492.799999999996</v>
      </c>
      <c r="AE97" s="83"/>
      <c r="AF97" s="50"/>
    </row>
    <row r="98" spans="1:32" x14ac:dyDescent="0.25">
      <c r="A98" s="28" t="s">
        <v>34</v>
      </c>
      <c r="B98" s="39">
        <f t="shared" si="42"/>
        <v>18.931199999999997</v>
      </c>
      <c r="C98" s="40">
        <f t="shared" si="42"/>
        <v>19.879799999999999</v>
      </c>
      <c r="D98" s="41">
        <f t="shared" si="42"/>
        <v>20.8794</v>
      </c>
      <c r="E98" s="40">
        <f t="shared" si="42"/>
        <v>21.919799999999999</v>
      </c>
      <c r="F98" s="41">
        <f t="shared" si="42"/>
        <v>23.011199999999999</v>
      </c>
      <c r="G98" s="80"/>
      <c r="H98" s="23"/>
      <c r="J98" s="34">
        <f t="shared" si="43"/>
        <v>1514.4959999999996</v>
      </c>
      <c r="K98" s="27">
        <f t="shared" si="44"/>
        <v>1590.384</v>
      </c>
      <c r="L98" s="27">
        <f t="shared" si="45"/>
        <v>1670.3520000000001</v>
      </c>
      <c r="M98" s="27">
        <f t="shared" si="46"/>
        <v>1753.5839999999998</v>
      </c>
      <c r="N98" s="27">
        <f t="shared" si="47"/>
        <v>1840.896</v>
      </c>
      <c r="O98" s="80"/>
      <c r="P98" s="23"/>
      <c r="R98" s="34">
        <f t="shared" si="48"/>
        <v>3281.4079999999994</v>
      </c>
      <c r="S98" s="27">
        <f t="shared" si="49"/>
        <v>3445.8319999999999</v>
      </c>
      <c r="T98" s="27">
        <f t="shared" si="50"/>
        <v>3619.096</v>
      </c>
      <c r="U98" s="27">
        <f t="shared" si="51"/>
        <v>3799.4319999999993</v>
      </c>
      <c r="V98" s="27">
        <f t="shared" si="52"/>
        <v>3988.6080000000002</v>
      </c>
      <c r="W98" s="80"/>
      <c r="X98" s="23"/>
      <c r="Z98" s="34">
        <f t="shared" si="53"/>
        <v>39376.895999999993</v>
      </c>
      <c r="AA98" s="27">
        <f t="shared" si="54"/>
        <v>41349.983999999997</v>
      </c>
      <c r="AB98" s="27">
        <f t="shared" si="55"/>
        <v>43429.152000000002</v>
      </c>
      <c r="AC98" s="27">
        <f t="shared" si="56"/>
        <v>45593.183999999994</v>
      </c>
      <c r="AD98" s="37">
        <f t="shared" si="57"/>
        <v>47863.296000000002</v>
      </c>
      <c r="AE98" s="83"/>
      <c r="AF98" s="50"/>
    </row>
    <row r="99" spans="1:32" x14ac:dyDescent="0.25">
      <c r="A99" s="28" t="s">
        <v>214</v>
      </c>
      <c r="B99" s="39">
        <f t="shared" si="42"/>
        <v>18.247800000000002</v>
      </c>
      <c r="C99" s="40">
        <f t="shared" si="42"/>
        <v>19.165800000000001</v>
      </c>
      <c r="D99" s="41">
        <f t="shared" si="42"/>
        <v>20.1144</v>
      </c>
      <c r="E99" s="40">
        <f t="shared" si="42"/>
        <v>21.124200000000002</v>
      </c>
      <c r="F99" s="41">
        <f t="shared" si="42"/>
        <v>22.174799999999998</v>
      </c>
      <c r="G99" s="80"/>
      <c r="H99" s="53">
        <v>25.72</v>
      </c>
      <c r="J99" s="34">
        <f t="shared" si="43"/>
        <v>1459.8240000000001</v>
      </c>
      <c r="K99" s="27">
        <f t="shared" si="44"/>
        <v>1533.2640000000001</v>
      </c>
      <c r="L99" s="27">
        <f t="shared" si="45"/>
        <v>1609.152</v>
      </c>
      <c r="M99" s="27">
        <f t="shared" si="46"/>
        <v>1689.9360000000001</v>
      </c>
      <c r="N99" s="27">
        <f t="shared" si="47"/>
        <v>1773.9839999999999</v>
      </c>
      <c r="O99" s="80"/>
      <c r="P99" s="54">
        <f>H99*80</f>
        <v>2057.6</v>
      </c>
      <c r="R99" s="34">
        <f t="shared" si="48"/>
        <v>3162.9519999999998</v>
      </c>
      <c r="S99" s="27">
        <f t="shared" si="49"/>
        <v>3322.0720000000001</v>
      </c>
      <c r="T99" s="27">
        <f t="shared" si="50"/>
        <v>3486.4960000000005</v>
      </c>
      <c r="U99" s="27">
        <f t="shared" si="51"/>
        <v>3661.5280000000002</v>
      </c>
      <c r="V99" s="27">
        <f t="shared" si="52"/>
        <v>3843.6319999999996</v>
      </c>
      <c r="W99" s="80"/>
      <c r="X99" s="55">
        <f t="shared" ref="X99" si="58">(P99*26)/12</f>
        <v>4458.1333333333332</v>
      </c>
      <c r="Z99" s="34">
        <f t="shared" si="53"/>
        <v>37955.423999999999</v>
      </c>
      <c r="AA99" s="27">
        <f t="shared" si="54"/>
        <v>39864.864000000001</v>
      </c>
      <c r="AB99" s="27">
        <f t="shared" si="55"/>
        <v>41837.952000000005</v>
      </c>
      <c r="AC99" s="27">
        <f t="shared" si="56"/>
        <v>43938.336000000003</v>
      </c>
      <c r="AD99" s="37">
        <f t="shared" si="57"/>
        <v>46123.583999999995</v>
      </c>
      <c r="AE99" s="83"/>
      <c r="AF99" s="54">
        <f t="shared" ref="AF99" si="59">P99*26</f>
        <v>53497.599999999999</v>
      </c>
    </row>
    <row r="100" spans="1:32" x14ac:dyDescent="0.25">
      <c r="A100" s="28" t="s">
        <v>36</v>
      </c>
      <c r="B100" s="39">
        <f t="shared" si="42"/>
        <v>22.154399999999999</v>
      </c>
      <c r="C100" s="40">
        <f t="shared" si="42"/>
        <v>23.256</v>
      </c>
      <c r="D100" s="41">
        <f t="shared" si="42"/>
        <v>24.428999999999998</v>
      </c>
      <c r="E100" s="40">
        <f t="shared" si="42"/>
        <v>25.642800000000001</v>
      </c>
      <c r="F100" s="41">
        <f t="shared" si="42"/>
        <v>26.927999999999997</v>
      </c>
      <c r="G100" s="80"/>
      <c r="H100" s="23"/>
      <c r="J100" s="34">
        <f t="shared" si="43"/>
        <v>1772.3519999999999</v>
      </c>
      <c r="K100" s="27">
        <f t="shared" si="44"/>
        <v>1860.48</v>
      </c>
      <c r="L100" s="27">
        <f t="shared" si="45"/>
        <v>1954.32</v>
      </c>
      <c r="M100" s="27">
        <f t="shared" si="46"/>
        <v>2051.424</v>
      </c>
      <c r="N100" s="27">
        <f t="shared" si="47"/>
        <v>2154.2399999999998</v>
      </c>
      <c r="O100" s="80"/>
      <c r="P100" s="23"/>
      <c r="R100" s="34">
        <f t="shared" si="48"/>
        <v>3840.0959999999995</v>
      </c>
      <c r="S100" s="27">
        <f t="shared" si="49"/>
        <v>4031.0400000000004</v>
      </c>
      <c r="T100" s="27">
        <f t="shared" si="50"/>
        <v>4234.3599999999997</v>
      </c>
      <c r="U100" s="27">
        <f t="shared" si="51"/>
        <v>4444.7519999999995</v>
      </c>
      <c r="V100" s="27">
        <f t="shared" si="52"/>
        <v>4667.5199999999995</v>
      </c>
      <c r="W100" s="80"/>
      <c r="X100" s="23"/>
      <c r="Z100" s="34">
        <f t="shared" si="53"/>
        <v>46081.151999999995</v>
      </c>
      <c r="AA100" s="27">
        <f t="shared" si="54"/>
        <v>48372.480000000003</v>
      </c>
      <c r="AB100" s="27">
        <f t="shared" si="55"/>
        <v>50812.32</v>
      </c>
      <c r="AC100" s="27">
        <f t="shared" si="56"/>
        <v>53337.023999999998</v>
      </c>
      <c r="AD100" s="37">
        <f t="shared" si="57"/>
        <v>56010.239999999991</v>
      </c>
      <c r="AE100" s="83"/>
      <c r="AF100" s="50"/>
    </row>
    <row r="101" spans="1:32" x14ac:dyDescent="0.25">
      <c r="A101" s="28" t="s">
        <v>37</v>
      </c>
      <c r="B101" s="39">
        <f t="shared" si="42"/>
        <v>18.635400000000001</v>
      </c>
      <c r="C101" s="40">
        <f t="shared" si="42"/>
        <v>19.573800000000002</v>
      </c>
      <c r="D101" s="41">
        <f t="shared" si="42"/>
        <v>20.552999999999997</v>
      </c>
      <c r="E101" s="40">
        <f t="shared" si="42"/>
        <v>21.572999999999997</v>
      </c>
      <c r="F101" s="41">
        <f t="shared" si="42"/>
        <v>22.654199999999999</v>
      </c>
      <c r="G101" s="80"/>
      <c r="H101" s="23"/>
      <c r="J101" s="34">
        <f t="shared" si="43"/>
        <v>1490.8320000000001</v>
      </c>
      <c r="K101" s="27">
        <f t="shared" si="44"/>
        <v>1565.9040000000002</v>
      </c>
      <c r="L101" s="27">
        <f t="shared" si="45"/>
        <v>1644.2399999999998</v>
      </c>
      <c r="M101" s="27">
        <f t="shared" si="46"/>
        <v>1725.8399999999997</v>
      </c>
      <c r="N101" s="27">
        <f t="shared" si="47"/>
        <v>1812.336</v>
      </c>
      <c r="O101" s="80"/>
      <c r="P101" s="23"/>
      <c r="R101" s="34">
        <f t="shared" si="48"/>
        <v>3230.1360000000004</v>
      </c>
      <c r="S101" s="27">
        <f t="shared" si="49"/>
        <v>3392.7920000000008</v>
      </c>
      <c r="T101" s="27">
        <f t="shared" si="50"/>
        <v>3562.5199999999991</v>
      </c>
      <c r="U101" s="27">
        <f t="shared" si="51"/>
        <v>3739.3199999999993</v>
      </c>
      <c r="V101" s="27">
        <f t="shared" si="52"/>
        <v>3926.7279999999996</v>
      </c>
      <c r="W101" s="80"/>
      <c r="X101" s="23"/>
      <c r="Z101" s="34">
        <f t="shared" si="53"/>
        <v>38761.632000000005</v>
      </c>
      <c r="AA101" s="27">
        <f t="shared" si="54"/>
        <v>40713.504000000008</v>
      </c>
      <c r="AB101" s="27">
        <f t="shared" si="55"/>
        <v>42750.239999999991</v>
      </c>
      <c r="AC101" s="27">
        <f t="shared" si="56"/>
        <v>44871.839999999989</v>
      </c>
      <c r="AD101" s="37">
        <f t="shared" si="57"/>
        <v>47120.735999999997</v>
      </c>
      <c r="AE101" s="83"/>
      <c r="AF101" s="50"/>
    </row>
    <row r="102" spans="1:32" x14ac:dyDescent="0.25">
      <c r="A102" s="28" t="s">
        <v>38</v>
      </c>
      <c r="B102" s="39">
        <f t="shared" si="42"/>
        <v>22.154399999999999</v>
      </c>
      <c r="C102" s="40">
        <f t="shared" si="42"/>
        <v>23.256</v>
      </c>
      <c r="D102" s="41">
        <f t="shared" si="42"/>
        <v>24.428999999999998</v>
      </c>
      <c r="E102" s="40">
        <f t="shared" si="42"/>
        <v>25.642800000000001</v>
      </c>
      <c r="F102" s="41">
        <f t="shared" si="42"/>
        <v>26.927999999999997</v>
      </c>
      <c r="G102" s="80"/>
      <c r="H102" s="23"/>
      <c r="J102" s="34">
        <f t="shared" si="43"/>
        <v>1772.3519999999999</v>
      </c>
      <c r="K102" s="27">
        <f t="shared" si="44"/>
        <v>1860.48</v>
      </c>
      <c r="L102" s="27">
        <f t="shared" si="45"/>
        <v>1954.32</v>
      </c>
      <c r="M102" s="27">
        <f t="shared" si="46"/>
        <v>2051.424</v>
      </c>
      <c r="N102" s="27">
        <f t="shared" si="47"/>
        <v>2154.2399999999998</v>
      </c>
      <c r="O102" s="80"/>
      <c r="P102" s="23"/>
      <c r="R102" s="34">
        <f t="shared" si="48"/>
        <v>3840.0959999999995</v>
      </c>
      <c r="S102" s="27">
        <f t="shared" si="49"/>
        <v>4031.0400000000004</v>
      </c>
      <c r="T102" s="27">
        <f t="shared" si="50"/>
        <v>4234.3599999999997</v>
      </c>
      <c r="U102" s="27">
        <f t="shared" si="51"/>
        <v>4444.7519999999995</v>
      </c>
      <c r="V102" s="27">
        <f t="shared" si="52"/>
        <v>4667.5199999999995</v>
      </c>
      <c r="W102" s="80"/>
      <c r="X102" s="23"/>
      <c r="Z102" s="34">
        <f t="shared" si="53"/>
        <v>46081.151999999995</v>
      </c>
      <c r="AA102" s="27">
        <f t="shared" si="54"/>
        <v>48372.480000000003</v>
      </c>
      <c r="AB102" s="27">
        <f t="shared" si="55"/>
        <v>50812.32</v>
      </c>
      <c r="AC102" s="27">
        <f t="shared" si="56"/>
        <v>53337.023999999998</v>
      </c>
      <c r="AD102" s="37">
        <f t="shared" si="57"/>
        <v>56010.239999999991</v>
      </c>
      <c r="AE102" s="83"/>
      <c r="AF102" s="50"/>
    </row>
    <row r="103" spans="1:32" x14ac:dyDescent="0.25">
      <c r="A103" s="28" t="s">
        <v>39</v>
      </c>
      <c r="B103" s="39">
        <f t="shared" si="42"/>
        <v>22.3992</v>
      </c>
      <c r="C103" s="40">
        <f t="shared" si="42"/>
        <v>23.510999999999999</v>
      </c>
      <c r="D103" s="41">
        <f t="shared" si="42"/>
        <v>24.694200000000002</v>
      </c>
      <c r="E103" s="40">
        <f t="shared" si="42"/>
        <v>25.928400000000003</v>
      </c>
      <c r="F103" s="41">
        <f t="shared" si="42"/>
        <v>27.223800000000001</v>
      </c>
      <c r="G103" s="80"/>
      <c r="H103" s="23"/>
      <c r="J103" s="34">
        <f t="shared" si="43"/>
        <v>1791.9360000000001</v>
      </c>
      <c r="K103" s="27">
        <f t="shared" si="44"/>
        <v>1880.8799999999999</v>
      </c>
      <c r="L103" s="27">
        <f t="shared" si="45"/>
        <v>1975.5360000000001</v>
      </c>
      <c r="M103" s="27">
        <f t="shared" si="46"/>
        <v>2074.2720000000004</v>
      </c>
      <c r="N103" s="27">
        <f t="shared" si="47"/>
        <v>2177.904</v>
      </c>
      <c r="O103" s="80"/>
      <c r="P103" s="23"/>
      <c r="R103" s="34">
        <f t="shared" si="48"/>
        <v>3882.5280000000002</v>
      </c>
      <c r="S103" s="27">
        <f t="shared" si="49"/>
        <v>4075.24</v>
      </c>
      <c r="T103" s="27">
        <f t="shared" si="50"/>
        <v>4280.3280000000004</v>
      </c>
      <c r="U103" s="27">
        <f t="shared" si="51"/>
        <v>4494.2560000000003</v>
      </c>
      <c r="V103" s="27">
        <f t="shared" si="52"/>
        <v>4718.7920000000004</v>
      </c>
      <c r="W103" s="80"/>
      <c r="X103" s="23"/>
      <c r="Z103" s="34">
        <f t="shared" si="53"/>
        <v>46590.336000000003</v>
      </c>
      <c r="AA103" s="27">
        <f t="shared" si="54"/>
        <v>48902.879999999997</v>
      </c>
      <c r="AB103" s="27">
        <f t="shared" si="55"/>
        <v>51363.936000000002</v>
      </c>
      <c r="AC103" s="27">
        <f t="shared" si="56"/>
        <v>53931.072000000007</v>
      </c>
      <c r="AD103" s="37">
        <f t="shared" si="57"/>
        <v>56625.504000000001</v>
      </c>
      <c r="AE103" s="83"/>
      <c r="AF103" s="50"/>
    </row>
    <row r="104" spans="1:32" x14ac:dyDescent="0.25">
      <c r="A104" s="28" t="s">
        <v>40</v>
      </c>
      <c r="B104" s="39">
        <f t="shared" si="42"/>
        <v>24.622800000000002</v>
      </c>
      <c r="C104" s="40">
        <f t="shared" si="42"/>
        <v>25.857000000000003</v>
      </c>
      <c r="D104" s="41">
        <f t="shared" si="42"/>
        <v>27.1524</v>
      </c>
      <c r="E104" s="40">
        <f t="shared" si="42"/>
        <v>28.498800000000003</v>
      </c>
      <c r="F104" s="41">
        <f t="shared" si="42"/>
        <v>29.9268</v>
      </c>
      <c r="G104" s="80"/>
      <c r="H104" s="23"/>
      <c r="J104" s="34">
        <f t="shared" si="43"/>
        <v>1969.8240000000001</v>
      </c>
      <c r="K104" s="27">
        <f t="shared" si="44"/>
        <v>2068.5600000000004</v>
      </c>
      <c r="L104" s="27">
        <f t="shared" si="45"/>
        <v>2172.192</v>
      </c>
      <c r="M104" s="27">
        <f t="shared" si="46"/>
        <v>2279.9040000000005</v>
      </c>
      <c r="N104" s="27">
        <f t="shared" si="47"/>
        <v>2394.1440000000002</v>
      </c>
      <c r="O104" s="80"/>
      <c r="P104" s="23"/>
      <c r="R104" s="34">
        <f t="shared" si="48"/>
        <v>4267.9520000000002</v>
      </c>
      <c r="S104" s="27">
        <f t="shared" si="49"/>
        <v>4481.880000000001</v>
      </c>
      <c r="T104" s="27">
        <f t="shared" si="50"/>
        <v>4706.4160000000002</v>
      </c>
      <c r="U104" s="27">
        <f t="shared" si="51"/>
        <v>4939.7920000000013</v>
      </c>
      <c r="V104" s="27">
        <f t="shared" si="52"/>
        <v>5187.3120000000008</v>
      </c>
      <c r="W104" s="80"/>
      <c r="X104" s="23"/>
      <c r="Z104" s="34">
        <f t="shared" si="53"/>
        <v>51215.423999999999</v>
      </c>
      <c r="AA104" s="27">
        <f t="shared" si="54"/>
        <v>53782.560000000012</v>
      </c>
      <c r="AB104" s="27">
        <f t="shared" si="55"/>
        <v>56476.991999999998</v>
      </c>
      <c r="AC104" s="27">
        <f t="shared" si="56"/>
        <v>59277.504000000015</v>
      </c>
      <c r="AD104" s="37">
        <f t="shared" si="57"/>
        <v>62247.744000000006</v>
      </c>
      <c r="AE104" s="83"/>
      <c r="AF104" s="50"/>
    </row>
    <row r="105" spans="1:32" x14ac:dyDescent="0.25">
      <c r="A105" s="28" t="s">
        <v>41</v>
      </c>
      <c r="B105" s="39">
        <f t="shared" si="42"/>
        <v>24.173999999999999</v>
      </c>
      <c r="C105" s="40">
        <f t="shared" si="42"/>
        <v>25.3674</v>
      </c>
      <c r="D105" s="41">
        <f t="shared" si="42"/>
        <v>26.642400000000002</v>
      </c>
      <c r="E105" s="40">
        <f t="shared" si="42"/>
        <v>27.9786</v>
      </c>
      <c r="F105" s="41">
        <f t="shared" si="42"/>
        <v>29.376000000000001</v>
      </c>
      <c r="G105" s="80"/>
      <c r="H105" s="23"/>
      <c r="J105" s="34">
        <f t="shared" si="43"/>
        <v>1933.92</v>
      </c>
      <c r="K105" s="27">
        <f t="shared" si="44"/>
        <v>2029.3920000000001</v>
      </c>
      <c r="L105" s="27">
        <f t="shared" si="45"/>
        <v>2131.3920000000003</v>
      </c>
      <c r="M105" s="27">
        <f t="shared" si="46"/>
        <v>2238.288</v>
      </c>
      <c r="N105" s="27">
        <f t="shared" si="47"/>
        <v>2350.08</v>
      </c>
      <c r="O105" s="80"/>
      <c r="P105" s="23"/>
      <c r="R105" s="34">
        <f t="shared" si="48"/>
        <v>4190.16</v>
      </c>
      <c r="S105" s="27">
        <f t="shared" si="49"/>
        <v>4397.0160000000005</v>
      </c>
      <c r="T105" s="27">
        <f t="shared" si="50"/>
        <v>4618.0160000000005</v>
      </c>
      <c r="U105" s="27">
        <f t="shared" si="51"/>
        <v>4849.6239999999998</v>
      </c>
      <c r="V105" s="27">
        <f t="shared" si="52"/>
        <v>5091.84</v>
      </c>
      <c r="W105" s="80"/>
      <c r="X105" s="23"/>
      <c r="Z105" s="34">
        <f t="shared" si="53"/>
        <v>50281.919999999998</v>
      </c>
      <c r="AA105" s="27">
        <f t="shared" si="54"/>
        <v>52764.192000000003</v>
      </c>
      <c r="AB105" s="27">
        <f t="shared" si="55"/>
        <v>55416.19200000001</v>
      </c>
      <c r="AC105" s="27">
        <f t="shared" si="56"/>
        <v>58195.487999999998</v>
      </c>
      <c r="AD105" s="37">
        <f t="shared" si="57"/>
        <v>61102.080000000002</v>
      </c>
      <c r="AE105" s="83"/>
      <c r="AF105" s="50"/>
    </row>
    <row r="106" spans="1:32" x14ac:dyDescent="0.25">
      <c r="A106" s="28" t="s">
        <v>233</v>
      </c>
      <c r="B106" s="39">
        <f t="shared" ref="B106:F115" si="60">(B69*0.02)+B69</f>
        <v>24.3474</v>
      </c>
      <c r="C106" s="40">
        <f t="shared" si="60"/>
        <v>25.561199999999999</v>
      </c>
      <c r="D106" s="41">
        <f t="shared" si="60"/>
        <v>26.846399999999999</v>
      </c>
      <c r="E106" s="40">
        <f t="shared" si="60"/>
        <v>28.182600000000001</v>
      </c>
      <c r="F106" s="41">
        <f t="shared" si="60"/>
        <v>29.58</v>
      </c>
      <c r="G106" s="80"/>
      <c r="H106" s="23"/>
      <c r="J106" s="34">
        <f t="shared" si="43"/>
        <v>1947.7919999999999</v>
      </c>
      <c r="K106" s="27">
        <f t="shared" si="44"/>
        <v>2044.896</v>
      </c>
      <c r="L106" s="27">
        <f t="shared" si="45"/>
        <v>2147.712</v>
      </c>
      <c r="M106" s="27">
        <f t="shared" si="46"/>
        <v>2254.6080000000002</v>
      </c>
      <c r="N106" s="27">
        <f t="shared" si="47"/>
        <v>2366.3999999999996</v>
      </c>
      <c r="O106" s="80"/>
      <c r="P106" s="23"/>
      <c r="R106" s="34">
        <f t="shared" si="48"/>
        <v>4220.2159999999994</v>
      </c>
      <c r="S106" s="27">
        <f t="shared" si="49"/>
        <v>4430.6080000000002</v>
      </c>
      <c r="T106" s="27">
        <f t="shared" si="50"/>
        <v>4653.3760000000002</v>
      </c>
      <c r="U106" s="27">
        <f t="shared" si="51"/>
        <v>4884.9840000000004</v>
      </c>
      <c r="V106" s="27">
        <f t="shared" si="52"/>
        <v>5127.2</v>
      </c>
      <c r="W106" s="80"/>
      <c r="X106" s="23"/>
      <c r="Z106" s="34">
        <f t="shared" si="53"/>
        <v>50642.591999999997</v>
      </c>
      <c r="AA106" s="27">
        <f t="shared" si="54"/>
        <v>53167.296000000002</v>
      </c>
      <c r="AB106" s="27">
        <f t="shared" si="55"/>
        <v>55840.512000000002</v>
      </c>
      <c r="AC106" s="27">
        <f t="shared" si="56"/>
        <v>58619.808000000005</v>
      </c>
      <c r="AD106" s="37">
        <f t="shared" si="57"/>
        <v>61526.399999999994</v>
      </c>
      <c r="AE106" s="83"/>
      <c r="AF106" s="50"/>
    </row>
    <row r="107" spans="1:32" x14ac:dyDescent="0.25">
      <c r="A107" s="28" t="s">
        <v>43</v>
      </c>
      <c r="B107" s="39">
        <f t="shared" si="60"/>
        <v>18.370200000000001</v>
      </c>
      <c r="C107" s="40">
        <f t="shared" si="60"/>
        <v>19.298400000000001</v>
      </c>
      <c r="D107" s="41">
        <f t="shared" si="60"/>
        <v>20.267400000000002</v>
      </c>
      <c r="E107" s="40">
        <f t="shared" si="60"/>
        <v>21.277200000000001</v>
      </c>
      <c r="F107" s="41">
        <f t="shared" si="60"/>
        <v>22.337999999999997</v>
      </c>
      <c r="G107" s="80"/>
      <c r="H107" s="23"/>
      <c r="J107" s="34">
        <f t="shared" si="43"/>
        <v>1469.616</v>
      </c>
      <c r="K107" s="27">
        <f t="shared" si="44"/>
        <v>1543.8720000000001</v>
      </c>
      <c r="L107" s="27">
        <f t="shared" si="45"/>
        <v>1621.3920000000003</v>
      </c>
      <c r="M107" s="27">
        <f t="shared" si="46"/>
        <v>1702.1759999999999</v>
      </c>
      <c r="N107" s="27">
        <f t="shared" si="47"/>
        <v>1787.0399999999997</v>
      </c>
      <c r="O107" s="80"/>
      <c r="P107" s="23"/>
      <c r="R107" s="34">
        <f t="shared" si="48"/>
        <v>3184.1680000000001</v>
      </c>
      <c r="S107" s="27">
        <f t="shared" si="49"/>
        <v>3345.056</v>
      </c>
      <c r="T107" s="27">
        <f t="shared" si="50"/>
        <v>3513.016000000001</v>
      </c>
      <c r="U107" s="27">
        <f t="shared" si="51"/>
        <v>3688.0480000000002</v>
      </c>
      <c r="V107" s="27">
        <f t="shared" si="52"/>
        <v>3871.9199999999996</v>
      </c>
      <c r="W107" s="80"/>
      <c r="X107" s="23"/>
      <c r="Z107" s="34">
        <f t="shared" si="53"/>
        <v>38210.016000000003</v>
      </c>
      <c r="AA107" s="27">
        <f t="shared" si="54"/>
        <v>40140.671999999999</v>
      </c>
      <c r="AB107" s="27">
        <f t="shared" si="55"/>
        <v>42156.19200000001</v>
      </c>
      <c r="AC107" s="27">
        <f t="shared" si="56"/>
        <v>44256.576000000001</v>
      </c>
      <c r="AD107" s="37">
        <f t="shared" si="57"/>
        <v>46463.039999999994</v>
      </c>
      <c r="AE107" s="83"/>
      <c r="AF107" s="50"/>
    </row>
    <row r="108" spans="1:32" x14ac:dyDescent="0.25">
      <c r="A108" s="28" t="s">
        <v>44</v>
      </c>
      <c r="B108" s="39">
        <f t="shared" si="60"/>
        <v>20.226599999999998</v>
      </c>
      <c r="C108" s="40">
        <f t="shared" si="60"/>
        <v>21.2364</v>
      </c>
      <c r="D108" s="41">
        <f t="shared" si="60"/>
        <v>22.2972</v>
      </c>
      <c r="E108" s="40">
        <f t="shared" si="60"/>
        <v>23.4192</v>
      </c>
      <c r="F108" s="41">
        <f t="shared" si="60"/>
        <v>24.582000000000001</v>
      </c>
      <c r="G108" s="80"/>
      <c r="H108" s="23"/>
      <c r="J108" s="34">
        <f t="shared" si="43"/>
        <v>1618.1279999999997</v>
      </c>
      <c r="K108" s="27">
        <f t="shared" si="44"/>
        <v>1698.912</v>
      </c>
      <c r="L108" s="27">
        <f t="shared" si="45"/>
        <v>1783.7760000000001</v>
      </c>
      <c r="M108" s="27">
        <f t="shared" si="46"/>
        <v>1873.5360000000001</v>
      </c>
      <c r="N108" s="27">
        <f t="shared" si="47"/>
        <v>1966.56</v>
      </c>
      <c r="O108" s="80"/>
      <c r="P108" s="23"/>
      <c r="R108" s="34">
        <f t="shared" si="48"/>
        <v>3505.9439999999995</v>
      </c>
      <c r="S108" s="27">
        <f t="shared" si="49"/>
        <v>3680.9760000000001</v>
      </c>
      <c r="T108" s="27">
        <f t="shared" si="50"/>
        <v>3864.848</v>
      </c>
      <c r="U108" s="27">
        <f t="shared" si="51"/>
        <v>4059.328</v>
      </c>
      <c r="V108" s="27">
        <f t="shared" si="52"/>
        <v>4260.88</v>
      </c>
      <c r="W108" s="80"/>
      <c r="X108" s="23"/>
      <c r="Z108" s="34">
        <f t="shared" si="53"/>
        <v>42071.327999999994</v>
      </c>
      <c r="AA108" s="27">
        <f t="shared" si="54"/>
        <v>44171.712</v>
      </c>
      <c r="AB108" s="27">
        <f t="shared" si="55"/>
        <v>46378.175999999999</v>
      </c>
      <c r="AC108" s="27">
        <f t="shared" si="56"/>
        <v>48711.936000000002</v>
      </c>
      <c r="AD108" s="37">
        <f t="shared" si="57"/>
        <v>51130.559999999998</v>
      </c>
      <c r="AE108" s="83"/>
      <c r="AF108" s="50"/>
    </row>
    <row r="109" spans="1:32" x14ac:dyDescent="0.25">
      <c r="A109" s="28" t="s">
        <v>45</v>
      </c>
      <c r="B109" s="39">
        <f t="shared" si="60"/>
        <v>18.972000000000001</v>
      </c>
      <c r="C109" s="40">
        <f t="shared" si="60"/>
        <v>19.9206</v>
      </c>
      <c r="D109" s="41">
        <f t="shared" si="60"/>
        <v>20.91</v>
      </c>
      <c r="E109" s="40">
        <f t="shared" si="60"/>
        <v>21.960599999999999</v>
      </c>
      <c r="F109" s="41">
        <f t="shared" si="60"/>
        <v>23.052000000000003</v>
      </c>
      <c r="G109" s="80"/>
      <c r="H109" s="23"/>
      <c r="J109" s="34">
        <f t="shared" si="43"/>
        <v>1517.7600000000002</v>
      </c>
      <c r="K109" s="27">
        <f t="shared" si="44"/>
        <v>1593.6480000000001</v>
      </c>
      <c r="L109" s="27">
        <f t="shared" si="45"/>
        <v>1672.8</v>
      </c>
      <c r="M109" s="27">
        <f t="shared" si="46"/>
        <v>1756.848</v>
      </c>
      <c r="N109" s="27">
        <f t="shared" si="47"/>
        <v>1844.1600000000003</v>
      </c>
      <c r="O109" s="80"/>
      <c r="P109" s="23"/>
      <c r="R109" s="34">
        <f t="shared" si="48"/>
        <v>3288.4800000000009</v>
      </c>
      <c r="S109" s="27">
        <f t="shared" si="49"/>
        <v>3452.9040000000005</v>
      </c>
      <c r="T109" s="27">
        <f t="shared" si="50"/>
        <v>3624.3999999999996</v>
      </c>
      <c r="U109" s="27">
        <f t="shared" si="51"/>
        <v>3806.5039999999995</v>
      </c>
      <c r="V109" s="27">
        <f t="shared" si="52"/>
        <v>3995.6800000000007</v>
      </c>
      <c r="W109" s="80"/>
      <c r="X109" s="23"/>
      <c r="Z109" s="34">
        <f t="shared" si="53"/>
        <v>39461.760000000009</v>
      </c>
      <c r="AA109" s="27">
        <f t="shared" si="54"/>
        <v>41434.848000000005</v>
      </c>
      <c r="AB109" s="27">
        <f t="shared" si="55"/>
        <v>43492.799999999996</v>
      </c>
      <c r="AC109" s="27">
        <f t="shared" si="56"/>
        <v>45678.047999999995</v>
      </c>
      <c r="AD109" s="37">
        <f t="shared" si="57"/>
        <v>47948.160000000011</v>
      </c>
      <c r="AE109" s="83"/>
      <c r="AF109" s="50"/>
    </row>
    <row r="110" spans="1:32" x14ac:dyDescent="0.25">
      <c r="A110" s="28" t="s">
        <v>46</v>
      </c>
      <c r="B110" s="39">
        <f t="shared" si="60"/>
        <v>20.858999999999998</v>
      </c>
      <c r="C110" s="40">
        <f t="shared" si="60"/>
        <v>21.8994</v>
      </c>
      <c r="D110" s="41">
        <f t="shared" si="60"/>
        <v>23.001000000000001</v>
      </c>
      <c r="E110" s="40">
        <f t="shared" si="60"/>
        <v>24.143400000000003</v>
      </c>
      <c r="F110" s="41">
        <f t="shared" si="60"/>
        <v>25.347000000000001</v>
      </c>
      <c r="G110" s="80"/>
      <c r="H110" s="23"/>
      <c r="J110" s="34">
        <f t="shared" si="43"/>
        <v>1668.7199999999998</v>
      </c>
      <c r="K110" s="27">
        <f t="shared" si="44"/>
        <v>1751.952</v>
      </c>
      <c r="L110" s="27">
        <f t="shared" si="45"/>
        <v>1840.0800000000002</v>
      </c>
      <c r="M110" s="27">
        <f t="shared" si="46"/>
        <v>1931.4720000000002</v>
      </c>
      <c r="N110" s="27">
        <f t="shared" si="47"/>
        <v>2027.7600000000002</v>
      </c>
      <c r="O110" s="80"/>
      <c r="P110" s="23"/>
      <c r="R110" s="34">
        <f t="shared" si="48"/>
        <v>3615.5599999999995</v>
      </c>
      <c r="S110" s="27">
        <f t="shared" si="49"/>
        <v>3795.8960000000002</v>
      </c>
      <c r="T110" s="27">
        <f t="shared" si="50"/>
        <v>3986.84</v>
      </c>
      <c r="U110" s="27">
        <f t="shared" si="51"/>
        <v>4184.8560000000007</v>
      </c>
      <c r="V110" s="27">
        <f t="shared" si="52"/>
        <v>4393.4800000000005</v>
      </c>
      <c r="W110" s="80"/>
      <c r="X110" s="23"/>
      <c r="Z110" s="34">
        <f t="shared" si="53"/>
        <v>43386.719999999994</v>
      </c>
      <c r="AA110" s="27">
        <f t="shared" si="54"/>
        <v>45550.752</v>
      </c>
      <c r="AB110" s="27">
        <f t="shared" si="55"/>
        <v>47842.080000000002</v>
      </c>
      <c r="AC110" s="27">
        <f t="shared" si="56"/>
        <v>50218.272000000004</v>
      </c>
      <c r="AD110" s="37">
        <f t="shared" si="57"/>
        <v>52721.760000000009</v>
      </c>
      <c r="AE110" s="83"/>
      <c r="AF110" s="50"/>
    </row>
    <row r="111" spans="1:32" x14ac:dyDescent="0.25">
      <c r="A111" s="28" t="s">
        <v>47</v>
      </c>
      <c r="B111" s="39">
        <f t="shared" si="60"/>
        <v>22.766400000000001</v>
      </c>
      <c r="C111" s="40">
        <f t="shared" si="60"/>
        <v>23.898599999999998</v>
      </c>
      <c r="D111" s="41">
        <f t="shared" si="60"/>
        <v>25.1022</v>
      </c>
      <c r="E111" s="40">
        <f t="shared" si="60"/>
        <v>26.346599999999999</v>
      </c>
      <c r="F111" s="41">
        <f t="shared" si="60"/>
        <v>27.672599999999999</v>
      </c>
      <c r="G111" s="80"/>
      <c r="H111" s="23"/>
      <c r="J111" s="34">
        <f t="shared" si="43"/>
        <v>1821.3120000000001</v>
      </c>
      <c r="K111" s="27">
        <f t="shared" si="44"/>
        <v>1911.8879999999999</v>
      </c>
      <c r="L111" s="27">
        <f t="shared" si="45"/>
        <v>2008.1759999999999</v>
      </c>
      <c r="M111" s="27">
        <f t="shared" si="46"/>
        <v>2107.7280000000001</v>
      </c>
      <c r="N111" s="27">
        <f t="shared" si="47"/>
        <v>2213.808</v>
      </c>
      <c r="O111" s="80"/>
      <c r="P111" s="23"/>
      <c r="R111" s="34">
        <f t="shared" si="48"/>
        <v>3946.1759999999999</v>
      </c>
      <c r="S111" s="27">
        <f t="shared" si="49"/>
        <v>4142.424</v>
      </c>
      <c r="T111" s="27">
        <f t="shared" si="50"/>
        <v>4351.0479999999998</v>
      </c>
      <c r="U111" s="27">
        <f t="shared" si="51"/>
        <v>4566.7439999999997</v>
      </c>
      <c r="V111" s="27">
        <f t="shared" si="52"/>
        <v>4796.5839999999998</v>
      </c>
      <c r="W111" s="80"/>
      <c r="X111" s="23"/>
      <c r="Z111" s="34">
        <f t="shared" si="53"/>
        <v>47354.112000000001</v>
      </c>
      <c r="AA111" s="27">
        <f t="shared" si="54"/>
        <v>49709.087999999996</v>
      </c>
      <c r="AB111" s="27">
        <f t="shared" si="55"/>
        <v>52212.576000000001</v>
      </c>
      <c r="AC111" s="27">
        <f t="shared" si="56"/>
        <v>54800.928</v>
      </c>
      <c r="AD111" s="37">
        <f t="shared" si="57"/>
        <v>57559.008000000002</v>
      </c>
      <c r="AE111" s="83"/>
      <c r="AF111" s="50"/>
    </row>
    <row r="112" spans="1:32" x14ac:dyDescent="0.25">
      <c r="A112" s="28" t="s">
        <v>48</v>
      </c>
      <c r="B112" s="39">
        <f t="shared" si="60"/>
        <v>11.9748</v>
      </c>
      <c r="C112" s="40">
        <f t="shared" si="60"/>
        <v>12.5868</v>
      </c>
      <c r="D112" s="41">
        <f t="shared" si="60"/>
        <v>13.219200000000001</v>
      </c>
      <c r="E112" s="40">
        <f t="shared" si="60"/>
        <v>13.872</v>
      </c>
      <c r="F112" s="41">
        <f t="shared" si="60"/>
        <v>14.5656</v>
      </c>
      <c r="G112" s="80"/>
      <c r="H112" s="23"/>
      <c r="J112" s="34">
        <f t="shared" si="43"/>
        <v>957.98400000000004</v>
      </c>
      <c r="K112" s="27">
        <f t="shared" si="44"/>
        <v>1006.944</v>
      </c>
      <c r="L112" s="27">
        <f t="shared" si="45"/>
        <v>1057.5360000000001</v>
      </c>
      <c r="M112" s="27">
        <f t="shared" si="46"/>
        <v>1109.76</v>
      </c>
      <c r="N112" s="27">
        <f t="shared" si="47"/>
        <v>1165.248</v>
      </c>
      <c r="O112" s="80"/>
      <c r="P112" s="23"/>
      <c r="R112" s="34">
        <f t="shared" si="48"/>
        <v>2075.6320000000001</v>
      </c>
      <c r="S112" s="27">
        <f t="shared" si="49"/>
        <v>2181.712</v>
      </c>
      <c r="T112" s="27">
        <f t="shared" si="50"/>
        <v>2291.328</v>
      </c>
      <c r="U112" s="27">
        <f t="shared" si="51"/>
        <v>2404.48</v>
      </c>
      <c r="V112" s="27">
        <f t="shared" si="52"/>
        <v>2524.7040000000002</v>
      </c>
      <c r="W112" s="80"/>
      <c r="X112" s="23"/>
      <c r="Z112" s="34">
        <f t="shared" si="53"/>
        <v>24907.584000000003</v>
      </c>
      <c r="AA112" s="27">
        <f t="shared" si="54"/>
        <v>26180.543999999998</v>
      </c>
      <c r="AB112" s="27">
        <f t="shared" si="55"/>
        <v>27495.936000000002</v>
      </c>
      <c r="AC112" s="27">
        <f t="shared" si="56"/>
        <v>28853.759999999998</v>
      </c>
      <c r="AD112" s="37">
        <f t="shared" si="57"/>
        <v>30296.448</v>
      </c>
      <c r="AE112" s="83"/>
      <c r="AF112" s="50"/>
    </row>
    <row r="113" spans="1:32" x14ac:dyDescent="0.25">
      <c r="A113" s="28" t="s">
        <v>49</v>
      </c>
      <c r="B113" s="39">
        <f t="shared" si="60"/>
        <v>16.309799999999999</v>
      </c>
      <c r="C113" s="40">
        <f t="shared" si="60"/>
        <v>17.115600000000001</v>
      </c>
      <c r="D113" s="41">
        <f t="shared" si="60"/>
        <v>17.962199999999999</v>
      </c>
      <c r="E113" s="40">
        <f t="shared" si="60"/>
        <v>18.87</v>
      </c>
      <c r="F113" s="41">
        <f t="shared" si="60"/>
        <v>19.8186</v>
      </c>
      <c r="G113" s="80"/>
      <c r="H113" s="23"/>
      <c r="J113" s="34">
        <f t="shared" si="43"/>
        <v>1304.7839999999999</v>
      </c>
      <c r="K113" s="27">
        <f t="shared" si="44"/>
        <v>1369.248</v>
      </c>
      <c r="L113" s="27">
        <f t="shared" si="45"/>
        <v>1436.9759999999999</v>
      </c>
      <c r="M113" s="27">
        <f t="shared" si="46"/>
        <v>1509.6000000000001</v>
      </c>
      <c r="N113" s="27">
        <f t="shared" si="47"/>
        <v>1585.4880000000001</v>
      </c>
      <c r="O113" s="80"/>
      <c r="P113" s="23"/>
      <c r="R113" s="34">
        <f t="shared" si="48"/>
        <v>2827.0319999999997</v>
      </c>
      <c r="S113" s="27">
        <f t="shared" si="49"/>
        <v>2966.7040000000002</v>
      </c>
      <c r="T113" s="27">
        <f t="shared" si="50"/>
        <v>3113.4479999999999</v>
      </c>
      <c r="U113" s="27">
        <f t="shared" si="51"/>
        <v>3270.8000000000006</v>
      </c>
      <c r="V113" s="27">
        <f t="shared" si="52"/>
        <v>3435.2240000000002</v>
      </c>
      <c r="W113" s="80"/>
      <c r="X113" s="23"/>
      <c r="Z113" s="34">
        <f t="shared" si="53"/>
        <v>33924.383999999998</v>
      </c>
      <c r="AA113" s="27">
        <f t="shared" si="54"/>
        <v>35600.448000000004</v>
      </c>
      <c r="AB113" s="27">
        <f t="shared" si="55"/>
        <v>37361.375999999997</v>
      </c>
      <c r="AC113" s="27">
        <f t="shared" si="56"/>
        <v>39249.600000000006</v>
      </c>
      <c r="AD113" s="37">
        <f t="shared" si="57"/>
        <v>41222.688000000002</v>
      </c>
      <c r="AE113" s="83"/>
      <c r="AF113" s="50"/>
    </row>
    <row r="114" spans="1:32" x14ac:dyDescent="0.25">
      <c r="A114" s="28" t="s">
        <v>50</v>
      </c>
      <c r="B114" s="39">
        <f t="shared" si="60"/>
        <v>18.156000000000002</v>
      </c>
      <c r="C114" s="40">
        <f t="shared" si="60"/>
        <v>19.063800000000001</v>
      </c>
      <c r="D114" s="41">
        <f t="shared" si="60"/>
        <v>20.0124</v>
      </c>
      <c r="E114" s="40">
        <f t="shared" si="60"/>
        <v>21.022199999999998</v>
      </c>
      <c r="F114" s="41">
        <f t="shared" si="60"/>
        <v>22.0626</v>
      </c>
      <c r="G114" s="80"/>
      <c r="H114" s="23"/>
      <c r="J114" s="34">
        <f t="shared" si="43"/>
        <v>1452.4800000000002</v>
      </c>
      <c r="K114" s="27">
        <f t="shared" si="44"/>
        <v>1525.104</v>
      </c>
      <c r="L114" s="27">
        <f t="shared" si="45"/>
        <v>1600.992</v>
      </c>
      <c r="M114" s="27">
        <f t="shared" si="46"/>
        <v>1681.7759999999998</v>
      </c>
      <c r="N114" s="27">
        <f t="shared" si="47"/>
        <v>1765.008</v>
      </c>
      <c r="O114" s="80"/>
      <c r="P114" s="23"/>
      <c r="R114" s="34">
        <f t="shared" si="48"/>
        <v>3147.0400000000004</v>
      </c>
      <c r="S114" s="27">
        <f t="shared" si="49"/>
        <v>3304.3919999999998</v>
      </c>
      <c r="T114" s="27">
        <f t="shared" si="50"/>
        <v>3468.8160000000003</v>
      </c>
      <c r="U114" s="27">
        <f t="shared" si="51"/>
        <v>3643.8479999999995</v>
      </c>
      <c r="V114" s="27">
        <f t="shared" si="52"/>
        <v>3824.1839999999997</v>
      </c>
      <c r="W114" s="80"/>
      <c r="X114" s="23"/>
      <c r="Z114" s="34">
        <f t="shared" si="53"/>
        <v>37764.480000000003</v>
      </c>
      <c r="AA114" s="27">
        <f t="shared" si="54"/>
        <v>39652.703999999998</v>
      </c>
      <c r="AB114" s="27">
        <f t="shared" si="55"/>
        <v>41625.792000000001</v>
      </c>
      <c r="AC114" s="27">
        <f t="shared" si="56"/>
        <v>43726.175999999992</v>
      </c>
      <c r="AD114" s="37">
        <f t="shared" si="57"/>
        <v>45890.207999999999</v>
      </c>
      <c r="AE114" s="83"/>
      <c r="AF114" s="50"/>
    </row>
    <row r="115" spans="1:32" x14ac:dyDescent="0.25">
      <c r="A115" s="28" t="s">
        <v>51</v>
      </c>
      <c r="B115" s="39">
        <f t="shared" si="60"/>
        <v>21.267000000000003</v>
      </c>
      <c r="C115" s="40">
        <f t="shared" si="60"/>
        <v>22.3278</v>
      </c>
      <c r="D115" s="41">
        <f t="shared" si="60"/>
        <v>23.439599999999999</v>
      </c>
      <c r="E115" s="40">
        <f t="shared" si="60"/>
        <v>24.6126</v>
      </c>
      <c r="F115" s="41">
        <f t="shared" si="60"/>
        <v>25.846799999999998</v>
      </c>
      <c r="G115" s="80"/>
      <c r="H115" s="23"/>
      <c r="J115" s="34">
        <f t="shared" si="43"/>
        <v>1701.3600000000001</v>
      </c>
      <c r="K115" s="27">
        <f t="shared" si="44"/>
        <v>1786.2239999999999</v>
      </c>
      <c r="L115" s="27">
        <f t="shared" si="45"/>
        <v>1875.1679999999999</v>
      </c>
      <c r="M115" s="27">
        <f t="shared" si="46"/>
        <v>1969.008</v>
      </c>
      <c r="N115" s="27">
        <f t="shared" si="47"/>
        <v>2067.7439999999997</v>
      </c>
      <c r="O115" s="80"/>
      <c r="P115" s="23"/>
      <c r="R115" s="34">
        <f t="shared" si="48"/>
        <v>3686.28</v>
      </c>
      <c r="S115" s="27">
        <f t="shared" si="49"/>
        <v>3870.152</v>
      </c>
      <c r="T115" s="27">
        <f t="shared" si="50"/>
        <v>4062.8639999999996</v>
      </c>
      <c r="U115" s="27">
        <f t="shared" si="51"/>
        <v>4266.1840000000002</v>
      </c>
      <c r="V115" s="27">
        <f t="shared" si="52"/>
        <v>4480.1119999999992</v>
      </c>
      <c r="W115" s="80"/>
      <c r="X115" s="23"/>
      <c r="Z115" s="34">
        <f t="shared" si="53"/>
        <v>44235.360000000001</v>
      </c>
      <c r="AA115" s="27">
        <f t="shared" si="54"/>
        <v>46441.824000000001</v>
      </c>
      <c r="AB115" s="27">
        <f t="shared" si="55"/>
        <v>48754.367999999995</v>
      </c>
      <c r="AC115" s="27">
        <f t="shared" si="56"/>
        <v>51194.207999999999</v>
      </c>
      <c r="AD115" s="37">
        <f t="shared" si="57"/>
        <v>53761.34399999999</v>
      </c>
      <c r="AE115" s="83"/>
      <c r="AF115" s="50"/>
    </row>
    <row r="116" spans="1:32" x14ac:dyDescent="0.25">
      <c r="A116" s="28" t="s">
        <v>52</v>
      </c>
      <c r="B116" s="39">
        <f t="shared" ref="B116:F116" si="61">(B79*0.02)+B79</f>
        <v>16.932000000000002</v>
      </c>
      <c r="C116" s="40">
        <f t="shared" si="61"/>
        <v>17.788800000000002</v>
      </c>
      <c r="D116" s="41">
        <f t="shared" si="61"/>
        <v>18.666</v>
      </c>
      <c r="E116" s="40">
        <f t="shared" si="61"/>
        <v>19.604399999999998</v>
      </c>
      <c r="F116" s="41">
        <f t="shared" si="61"/>
        <v>20.593800000000002</v>
      </c>
      <c r="G116" s="80"/>
      <c r="H116" s="23"/>
      <c r="J116" s="34">
        <f t="shared" si="43"/>
        <v>1354.5600000000002</v>
      </c>
      <c r="K116" s="27">
        <f t="shared" si="44"/>
        <v>1423.1040000000003</v>
      </c>
      <c r="L116" s="27">
        <f t="shared" si="45"/>
        <v>1493.28</v>
      </c>
      <c r="M116" s="27">
        <f t="shared" si="46"/>
        <v>1568.3519999999999</v>
      </c>
      <c r="N116" s="27">
        <f t="shared" si="47"/>
        <v>1647.5040000000001</v>
      </c>
      <c r="O116" s="80"/>
      <c r="P116" s="23"/>
      <c r="R116" s="34">
        <f t="shared" si="48"/>
        <v>2934.8800000000006</v>
      </c>
      <c r="S116" s="27">
        <f t="shared" si="49"/>
        <v>3083.3920000000003</v>
      </c>
      <c r="T116" s="27">
        <f t="shared" si="50"/>
        <v>3235.44</v>
      </c>
      <c r="U116" s="27">
        <f t="shared" si="51"/>
        <v>3398.0959999999995</v>
      </c>
      <c r="V116" s="27">
        <f t="shared" si="52"/>
        <v>3569.5920000000006</v>
      </c>
      <c r="W116" s="80"/>
      <c r="X116" s="23"/>
      <c r="Z116" s="34">
        <f t="shared" si="53"/>
        <v>35218.560000000005</v>
      </c>
      <c r="AA116" s="27">
        <f t="shared" si="54"/>
        <v>37000.704000000005</v>
      </c>
      <c r="AB116" s="27">
        <f t="shared" si="55"/>
        <v>38825.279999999999</v>
      </c>
      <c r="AC116" s="27">
        <f t="shared" si="56"/>
        <v>40777.151999999995</v>
      </c>
      <c r="AD116" s="37">
        <f t="shared" si="57"/>
        <v>42835.104000000007</v>
      </c>
      <c r="AE116" s="83"/>
      <c r="AF116" s="50"/>
    </row>
    <row r="117" spans="1:32" x14ac:dyDescent="0.25">
      <c r="A117" s="28" t="s">
        <v>230</v>
      </c>
      <c r="B117" s="39">
        <v>25.1</v>
      </c>
      <c r="C117" s="40">
        <v>26.35</v>
      </c>
      <c r="D117" s="41">
        <v>27.67</v>
      </c>
      <c r="E117" s="40">
        <v>29.05</v>
      </c>
      <c r="F117" s="41">
        <v>30.51</v>
      </c>
      <c r="G117" s="86"/>
      <c r="H117" s="56"/>
      <c r="J117" s="34">
        <f t="shared" si="43"/>
        <v>2008</v>
      </c>
      <c r="K117" s="27">
        <f t="shared" si="44"/>
        <v>2108</v>
      </c>
      <c r="L117" s="27">
        <f t="shared" si="45"/>
        <v>2213.6000000000004</v>
      </c>
      <c r="M117" s="27">
        <f t="shared" si="46"/>
        <v>2324</v>
      </c>
      <c r="N117" s="27">
        <f t="shared" si="47"/>
        <v>2440.8000000000002</v>
      </c>
      <c r="O117" s="86"/>
      <c r="P117" s="56"/>
      <c r="R117" s="34">
        <f t="shared" si="48"/>
        <v>4350.666666666667</v>
      </c>
      <c r="S117" s="27">
        <f t="shared" si="49"/>
        <v>4567.333333333333</v>
      </c>
      <c r="T117" s="27">
        <f t="shared" si="50"/>
        <v>4796.1333333333341</v>
      </c>
      <c r="U117" s="27">
        <f t="shared" si="51"/>
        <v>5035.333333333333</v>
      </c>
      <c r="V117" s="27">
        <f t="shared" si="52"/>
        <v>5288.4000000000005</v>
      </c>
      <c r="W117" s="86"/>
      <c r="X117" s="56"/>
      <c r="Z117" s="34">
        <f t="shared" si="53"/>
        <v>52208</v>
      </c>
      <c r="AA117" s="27">
        <f t="shared" si="54"/>
        <v>54808</v>
      </c>
      <c r="AB117" s="27">
        <f t="shared" si="55"/>
        <v>57553.600000000006</v>
      </c>
      <c r="AC117" s="27">
        <f t="shared" si="56"/>
        <v>60424</v>
      </c>
      <c r="AD117" s="37">
        <f t="shared" si="57"/>
        <v>63460.800000000003</v>
      </c>
      <c r="AE117" s="85"/>
      <c r="AF117" s="55"/>
    </row>
    <row r="118" spans="1:32" x14ac:dyDescent="0.25">
      <c r="A118" s="28" t="s">
        <v>53</v>
      </c>
      <c r="B118" s="39">
        <f t="shared" ref="B118:F130" si="62">(B81*0.02)+B81</f>
        <v>24.920232000000002</v>
      </c>
      <c r="C118" s="40">
        <f t="shared" si="62"/>
        <v>26.159939999999999</v>
      </c>
      <c r="D118" s="41">
        <f t="shared" si="62"/>
        <v>27.473190000000002</v>
      </c>
      <c r="E118" s="40">
        <f t="shared" si="62"/>
        <v>28.83897</v>
      </c>
      <c r="F118" s="41">
        <f t="shared" si="62"/>
        <v>30.288798000000003</v>
      </c>
      <c r="G118" s="80"/>
      <c r="H118" s="23"/>
      <c r="J118" s="34">
        <f t="shared" si="43"/>
        <v>1993.6185600000001</v>
      </c>
      <c r="K118" s="27">
        <f t="shared" si="44"/>
        <v>2092.7952</v>
      </c>
      <c r="L118" s="27">
        <f t="shared" si="45"/>
        <v>2197.8552</v>
      </c>
      <c r="M118" s="27">
        <f t="shared" si="46"/>
        <v>2307.1176</v>
      </c>
      <c r="N118" s="27">
        <f t="shared" si="47"/>
        <v>2423.1038400000002</v>
      </c>
      <c r="O118" s="80"/>
      <c r="P118" s="23"/>
      <c r="R118" s="34">
        <f t="shared" si="48"/>
        <v>4319.5068799999999</v>
      </c>
      <c r="S118" s="27">
        <f t="shared" si="49"/>
        <v>4534.3895999999995</v>
      </c>
      <c r="T118" s="27">
        <f t="shared" si="50"/>
        <v>4762.0195999999996</v>
      </c>
      <c r="U118" s="27">
        <f t="shared" si="51"/>
        <v>4998.7547999999997</v>
      </c>
      <c r="V118" s="27">
        <f t="shared" si="52"/>
        <v>5250.058320000001</v>
      </c>
      <c r="W118" s="80"/>
      <c r="X118" s="23"/>
      <c r="Z118" s="34">
        <f t="shared" si="53"/>
        <v>51834.082560000003</v>
      </c>
      <c r="AA118" s="27">
        <f t="shared" si="54"/>
        <v>54412.675199999998</v>
      </c>
      <c r="AB118" s="27">
        <f t="shared" si="55"/>
        <v>57144.235199999996</v>
      </c>
      <c r="AC118" s="27">
        <f t="shared" si="56"/>
        <v>59985.0576</v>
      </c>
      <c r="AD118" s="37">
        <f t="shared" si="57"/>
        <v>63000.699840000008</v>
      </c>
      <c r="AE118" s="83"/>
      <c r="AF118" s="50"/>
    </row>
    <row r="119" spans="1:32" x14ac:dyDescent="0.25">
      <c r="A119" s="28" t="s">
        <v>54</v>
      </c>
      <c r="B119" s="39">
        <f t="shared" si="62"/>
        <v>26.203800000000001</v>
      </c>
      <c r="C119" s="40">
        <f t="shared" si="62"/>
        <v>27.519600000000001</v>
      </c>
      <c r="D119" s="41">
        <f t="shared" si="62"/>
        <v>28.896599999999999</v>
      </c>
      <c r="E119" s="40">
        <f t="shared" si="62"/>
        <v>30.344999999999999</v>
      </c>
      <c r="F119" s="41">
        <f t="shared" si="62"/>
        <v>31.864799999999999</v>
      </c>
      <c r="G119" s="80"/>
      <c r="H119" s="23"/>
      <c r="J119" s="34">
        <f t="shared" si="43"/>
        <v>2096.3040000000001</v>
      </c>
      <c r="K119" s="27">
        <f t="shared" si="44"/>
        <v>2201.5680000000002</v>
      </c>
      <c r="L119" s="27">
        <f t="shared" si="45"/>
        <v>2311.7280000000001</v>
      </c>
      <c r="M119" s="27">
        <f t="shared" si="46"/>
        <v>2427.6</v>
      </c>
      <c r="N119" s="27">
        <f t="shared" si="47"/>
        <v>2549.1839999999997</v>
      </c>
      <c r="O119" s="80"/>
      <c r="P119" s="23"/>
      <c r="R119" s="34">
        <f t="shared" si="48"/>
        <v>4541.9920000000002</v>
      </c>
      <c r="S119" s="27">
        <f t="shared" si="49"/>
        <v>4770.0640000000003</v>
      </c>
      <c r="T119" s="27">
        <f t="shared" si="50"/>
        <v>5008.7439999999997</v>
      </c>
      <c r="U119" s="27">
        <f t="shared" si="51"/>
        <v>5259.8</v>
      </c>
      <c r="V119" s="27">
        <f t="shared" si="52"/>
        <v>5523.232</v>
      </c>
      <c r="W119" s="80"/>
      <c r="X119" s="23"/>
      <c r="Z119" s="34">
        <f t="shared" si="53"/>
        <v>54503.904000000002</v>
      </c>
      <c r="AA119" s="27">
        <f t="shared" si="54"/>
        <v>57240.768000000004</v>
      </c>
      <c r="AB119" s="27">
        <f t="shared" si="55"/>
        <v>60104.928</v>
      </c>
      <c r="AC119" s="27">
        <f t="shared" si="56"/>
        <v>63117.599999999999</v>
      </c>
      <c r="AD119" s="37">
        <f t="shared" si="57"/>
        <v>66278.784</v>
      </c>
      <c r="AE119" s="83"/>
      <c r="AF119" s="50"/>
    </row>
    <row r="120" spans="1:32" x14ac:dyDescent="0.25">
      <c r="A120" s="28" t="s">
        <v>55</v>
      </c>
      <c r="B120" s="39">
        <f t="shared" si="62"/>
        <v>29.386199999999999</v>
      </c>
      <c r="C120" s="40">
        <f t="shared" si="62"/>
        <v>30.855</v>
      </c>
      <c r="D120" s="41">
        <f t="shared" si="62"/>
        <v>32.4054</v>
      </c>
      <c r="E120" s="40">
        <f t="shared" si="62"/>
        <v>34.027200000000001</v>
      </c>
      <c r="F120" s="41">
        <f t="shared" si="62"/>
        <v>35.730600000000003</v>
      </c>
      <c r="G120" s="80"/>
      <c r="H120" s="23"/>
      <c r="J120" s="34">
        <f t="shared" si="43"/>
        <v>2350.8959999999997</v>
      </c>
      <c r="K120" s="27">
        <f t="shared" si="44"/>
        <v>2468.4</v>
      </c>
      <c r="L120" s="27">
        <f t="shared" si="45"/>
        <v>2592.4319999999998</v>
      </c>
      <c r="M120" s="27">
        <f t="shared" si="46"/>
        <v>2722.1759999999999</v>
      </c>
      <c r="N120" s="27">
        <f t="shared" si="47"/>
        <v>2858.4480000000003</v>
      </c>
      <c r="O120" s="80"/>
      <c r="P120" s="23"/>
      <c r="R120" s="34">
        <f t="shared" si="48"/>
        <v>5093.6079999999993</v>
      </c>
      <c r="S120" s="27">
        <f t="shared" si="49"/>
        <v>5348.2</v>
      </c>
      <c r="T120" s="27">
        <f t="shared" si="50"/>
        <v>5616.9359999999988</v>
      </c>
      <c r="U120" s="27">
        <f t="shared" si="51"/>
        <v>5898.0479999999998</v>
      </c>
      <c r="V120" s="27">
        <f t="shared" si="52"/>
        <v>6193.304000000001</v>
      </c>
      <c r="W120" s="80"/>
      <c r="X120" s="23"/>
      <c r="Z120" s="34">
        <f t="shared" si="53"/>
        <v>61123.295999999995</v>
      </c>
      <c r="AA120" s="27">
        <f t="shared" si="54"/>
        <v>64178.400000000001</v>
      </c>
      <c r="AB120" s="27">
        <f t="shared" si="55"/>
        <v>67403.231999999989</v>
      </c>
      <c r="AC120" s="27">
        <f t="shared" si="56"/>
        <v>70776.576000000001</v>
      </c>
      <c r="AD120" s="37">
        <f t="shared" si="57"/>
        <v>74319.648000000016</v>
      </c>
      <c r="AE120" s="83"/>
      <c r="AF120" s="50"/>
    </row>
    <row r="121" spans="1:32" x14ac:dyDescent="0.25">
      <c r="A121" s="28" t="s">
        <v>56</v>
      </c>
      <c r="B121" s="39">
        <f t="shared" si="62"/>
        <v>33.802799999999998</v>
      </c>
      <c r="C121" s="40">
        <f t="shared" si="62"/>
        <v>35.485799999999998</v>
      </c>
      <c r="D121" s="41">
        <f t="shared" si="62"/>
        <v>37.260600000000004</v>
      </c>
      <c r="E121" s="40">
        <f t="shared" si="62"/>
        <v>39.1374</v>
      </c>
      <c r="F121" s="41">
        <f t="shared" si="62"/>
        <v>41.095799999999997</v>
      </c>
      <c r="G121" s="80"/>
      <c r="H121" s="23"/>
      <c r="J121" s="34">
        <f t="shared" si="43"/>
        <v>2704.2239999999997</v>
      </c>
      <c r="K121" s="27">
        <f t="shared" si="44"/>
        <v>2838.8639999999996</v>
      </c>
      <c r="L121" s="27">
        <f t="shared" si="45"/>
        <v>2980.8480000000004</v>
      </c>
      <c r="M121" s="27">
        <f t="shared" si="46"/>
        <v>3130.9920000000002</v>
      </c>
      <c r="N121" s="27">
        <f t="shared" si="47"/>
        <v>3287.6639999999998</v>
      </c>
      <c r="O121" s="80"/>
      <c r="P121" s="23"/>
      <c r="R121" s="34">
        <f t="shared" si="48"/>
        <v>5859.1519999999991</v>
      </c>
      <c r="S121" s="27">
        <f t="shared" si="49"/>
        <v>6150.8719999999994</v>
      </c>
      <c r="T121" s="27">
        <f t="shared" si="50"/>
        <v>6458.5040000000008</v>
      </c>
      <c r="U121" s="27">
        <f t="shared" si="51"/>
        <v>6783.8159999999998</v>
      </c>
      <c r="V121" s="27">
        <f t="shared" si="52"/>
        <v>7123.2719999999999</v>
      </c>
      <c r="W121" s="80"/>
      <c r="X121" s="23"/>
      <c r="Z121" s="34">
        <f t="shared" si="53"/>
        <v>70309.823999999993</v>
      </c>
      <c r="AA121" s="27">
        <f t="shared" si="54"/>
        <v>73810.463999999993</v>
      </c>
      <c r="AB121" s="27">
        <f t="shared" si="55"/>
        <v>77502.04800000001</v>
      </c>
      <c r="AC121" s="27">
        <f t="shared" si="56"/>
        <v>81405.792000000001</v>
      </c>
      <c r="AD121" s="37">
        <f t="shared" si="57"/>
        <v>85479.263999999996</v>
      </c>
      <c r="AE121" s="83"/>
      <c r="AF121" s="50"/>
    </row>
    <row r="122" spans="1:32" x14ac:dyDescent="0.25">
      <c r="A122" s="28" t="s">
        <v>139</v>
      </c>
      <c r="B122" s="39">
        <f t="shared" si="62"/>
        <v>17.4114</v>
      </c>
      <c r="C122" s="40">
        <f t="shared" si="62"/>
        <v>18.278400000000001</v>
      </c>
      <c r="D122" s="41">
        <f t="shared" si="62"/>
        <v>19.196400000000001</v>
      </c>
      <c r="E122" s="40">
        <f t="shared" si="62"/>
        <v>20.155200000000001</v>
      </c>
      <c r="F122" s="41">
        <f t="shared" si="62"/>
        <v>21.154799999999998</v>
      </c>
      <c r="G122" s="80"/>
      <c r="H122" s="23"/>
      <c r="J122" s="34">
        <f t="shared" si="43"/>
        <v>1392.912</v>
      </c>
      <c r="K122" s="27">
        <f t="shared" si="44"/>
        <v>1462.2720000000002</v>
      </c>
      <c r="L122" s="27">
        <f t="shared" si="45"/>
        <v>1535.712</v>
      </c>
      <c r="M122" s="27">
        <f t="shared" si="46"/>
        <v>1612.4160000000002</v>
      </c>
      <c r="N122" s="27">
        <f t="shared" si="47"/>
        <v>1692.3839999999998</v>
      </c>
      <c r="O122" s="80"/>
      <c r="P122" s="23"/>
      <c r="R122" s="34">
        <f t="shared" si="48"/>
        <v>3017.9760000000001</v>
      </c>
      <c r="S122" s="27">
        <f t="shared" si="49"/>
        <v>3168.2560000000008</v>
      </c>
      <c r="T122" s="27">
        <f t="shared" si="50"/>
        <v>3327.3760000000002</v>
      </c>
      <c r="U122" s="27">
        <f t="shared" si="51"/>
        <v>3493.5680000000007</v>
      </c>
      <c r="V122" s="27">
        <f t="shared" si="52"/>
        <v>3666.8319999999999</v>
      </c>
      <c r="W122" s="80"/>
      <c r="X122" s="23"/>
      <c r="Z122" s="34">
        <f t="shared" si="53"/>
        <v>36215.712</v>
      </c>
      <c r="AA122" s="27">
        <f t="shared" si="54"/>
        <v>38019.072000000007</v>
      </c>
      <c r="AB122" s="27">
        <f t="shared" si="55"/>
        <v>39928.512000000002</v>
      </c>
      <c r="AC122" s="27">
        <f t="shared" si="56"/>
        <v>41922.816000000006</v>
      </c>
      <c r="AD122" s="37">
        <f t="shared" si="57"/>
        <v>44001.983999999997</v>
      </c>
      <c r="AE122" s="83"/>
      <c r="AF122" s="50"/>
    </row>
    <row r="123" spans="1:32" x14ac:dyDescent="0.25">
      <c r="A123" s="28" t="s">
        <v>57</v>
      </c>
      <c r="B123" s="39">
        <f t="shared" si="62"/>
        <v>19.7166</v>
      </c>
      <c r="C123" s="40">
        <f t="shared" si="62"/>
        <v>20.706</v>
      </c>
      <c r="D123" s="41">
        <f t="shared" si="62"/>
        <v>21.746400000000001</v>
      </c>
      <c r="E123" s="40">
        <f t="shared" si="62"/>
        <v>22.8276</v>
      </c>
      <c r="F123" s="41">
        <f t="shared" si="62"/>
        <v>23.97</v>
      </c>
      <c r="G123" s="80"/>
      <c r="H123" s="23"/>
      <c r="J123" s="34">
        <f t="shared" si="43"/>
        <v>1577.328</v>
      </c>
      <c r="K123" s="27">
        <f t="shared" si="44"/>
        <v>1656.48</v>
      </c>
      <c r="L123" s="27">
        <f t="shared" si="45"/>
        <v>1739.712</v>
      </c>
      <c r="M123" s="27">
        <f t="shared" si="46"/>
        <v>1826.2080000000001</v>
      </c>
      <c r="N123" s="27">
        <f t="shared" si="47"/>
        <v>1917.6</v>
      </c>
      <c r="O123" s="80"/>
      <c r="P123" s="23"/>
      <c r="R123" s="34">
        <f t="shared" si="48"/>
        <v>3417.5439999999999</v>
      </c>
      <c r="S123" s="27">
        <f t="shared" si="49"/>
        <v>3589.0400000000004</v>
      </c>
      <c r="T123" s="27">
        <f t="shared" si="50"/>
        <v>3769.3760000000002</v>
      </c>
      <c r="U123" s="27">
        <f t="shared" si="51"/>
        <v>3956.7840000000001</v>
      </c>
      <c r="V123" s="27">
        <f t="shared" si="52"/>
        <v>4154.8</v>
      </c>
      <c r="W123" s="80"/>
      <c r="X123" s="23"/>
      <c r="Z123" s="34">
        <f t="shared" si="53"/>
        <v>41010.527999999998</v>
      </c>
      <c r="AA123" s="27">
        <f t="shared" si="54"/>
        <v>43068.480000000003</v>
      </c>
      <c r="AB123" s="27">
        <f t="shared" si="55"/>
        <v>45232.512000000002</v>
      </c>
      <c r="AC123" s="27">
        <f t="shared" si="56"/>
        <v>47481.408000000003</v>
      </c>
      <c r="AD123" s="37">
        <f t="shared" si="57"/>
        <v>49857.599999999999</v>
      </c>
      <c r="AE123" s="83"/>
      <c r="AF123" s="50"/>
    </row>
    <row r="124" spans="1:32" x14ac:dyDescent="0.25">
      <c r="A124" s="28" t="s">
        <v>58</v>
      </c>
      <c r="B124" s="39">
        <f t="shared" si="62"/>
        <v>19.7166</v>
      </c>
      <c r="C124" s="40">
        <f t="shared" si="62"/>
        <v>20.706</v>
      </c>
      <c r="D124" s="41">
        <f t="shared" si="62"/>
        <v>21.746400000000001</v>
      </c>
      <c r="E124" s="40">
        <f t="shared" si="62"/>
        <v>22.8276</v>
      </c>
      <c r="F124" s="41">
        <f t="shared" si="62"/>
        <v>23.97</v>
      </c>
      <c r="G124" s="80"/>
      <c r="H124" s="23"/>
      <c r="J124" s="34">
        <f t="shared" si="43"/>
        <v>1577.328</v>
      </c>
      <c r="K124" s="27">
        <f t="shared" si="44"/>
        <v>1656.48</v>
      </c>
      <c r="L124" s="27">
        <f t="shared" si="45"/>
        <v>1739.712</v>
      </c>
      <c r="M124" s="27">
        <f t="shared" si="46"/>
        <v>1826.2080000000001</v>
      </c>
      <c r="N124" s="27">
        <f t="shared" si="47"/>
        <v>1917.6</v>
      </c>
      <c r="O124" s="80"/>
      <c r="P124" s="23"/>
      <c r="R124" s="34">
        <f t="shared" si="48"/>
        <v>3417.5439999999999</v>
      </c>
      <c r="S124" s="27">
        <f t="shared" si="49"/>
        <v>3589.0400000000004</v>
      </c>
      <c r="T124" s="27">
        <f t="shared" si="50"/>
        <v>3769.3760000000002</v>
      </c>
      <c r="U124" s="27">
        <f t="shared" si="51"/>
        <v>3956.7840000000001</v>
      </c>
      <c r="V124" s="27">
        <f t="shared" si="52"/>
        <v>4154.8</v>
      </c>
      <c r="W124" s="80"/>
      <c r="X124" s="23"/>
      <c r="Z124" s="34">
        <f t="shared" si="53"/>
        <v>41010.527999999998</v>
      </c>
      <c r="AA124" s="27">
        <f t="shared" si="54"/>
        <v>43068.480000000003</v>
      </c>
      <c r="AB124" s="27">
        <f t="shared" si="55"/>
        <v>45232.512000000002</v>
      </c>
      <c r="AC124" s="27">
        <f t="shared" si="56"/>
        <v>47481.408000000003</v>
      </c>
      <c r="AD124" s="37">
        <f t="shared" si="57"/>
        <v>49857.599999999999</v>
      </c>
      <c r="AE124" s="83"/>
      <c r="AF124" s="50"/>
    </row>
    <row r="125" spans="1:32" x14ac:dyDescent="0.25">
      <c r="A125" s="28" t="s">
        <v>59</v>
      </c>
      <c r="B125" s="39">
        <f t="shared" si="62"/>
        <v>18.604799999999997</v>
      </c>
      <c r="C125" s="40">
        <f t="shared" si="62"/>
        <v>19.532999999999998</v>
      </c>
      <c r="D125" s="41">
        <f t="shared" si="62"/>
        <v>20.5122</v>
      </c>
      <c r="E125" s="40">
        <f t="shared" si="62"/>
        <v>21.542400000000001</v>
      </c>
      <c r="F125" s="41">
        <f t="shared" si="62"/>
        <v>22.613400000000002</v>
      </c>
      <c r="G125" s="80"/>
      <c r="H125" s="23"/>
      <c r="J125" s="34">
        <f t="shared" si="43"/>
        <v>1488.3839999999998</v>
      </c>
      <c r="K125" s="27">
        <f t="shared" si="44"/>
        <v>1562.6399999999999</v>
      </c>
      <c r="L125" s="27">
        <f t="shared" si="45"/>
        <v>1640.9760000000001</v>
      </c>
      <c r="M125" s="27">
        <f t="shared" si="46"/>
        <v>1723.3920000000001</v>
      </c>
      <c r="N125" s="27">
        <f t="shared" si="47"/>
        <v>1809.0720000000001</v>
      </c>
      <c r="O125" s="80"/>
      <c r="P125" s="23"/>
      <c r="R125" s="34">
        <f t="shared" si="48"/>
        <v>3224.8319999999999</v>
      </c>
      <c r="S125" s="27">
        <f t="shared" si="49"/>
        <v>3385.72</v>
      </c>
      <c r="T125" s="27">
        <f t="shared" si="50"/>
        <v>3555.4480000000003</v>
      </c>
      <c r="U125" s="27">
        <f t="shared" si="51"/>
        <v>3734.0160000000001</v>
      </c>
      <c r="V125" s="27">
        <f t="shared" si="52"/>
        <v>3919.6560000000004</v>
      </c>
      <c r="W125" s="80"/>
      <c r="X125" s="23"/>
      <c r="Z125" s="34">
        <f t="shared" si="53"/>
        <v>38697.983999999997</v>
      </c>
      <c r="AA125" s="27">
        <f t="shared" si="54"/>
        <v>40628.639999999999</v>
      </c>
      <c r="AB125" s="27">
        <f t="shared" si="55"/>
        <v>42665.376000000004</v>
      </c>
      <c r="AC125" s="27">
        <f t="shared" si="56"/>
        <v>44808.192000000003</v>
      </c>
      <c r="AD125" s="37">
        <f t="shared" si="57"/>
        <v>47035.872000000003</v>
      </c>
      <c r="AE125" s="83"/>
      <c r="AF125" s="50"/>
    </row>
    <row r="126" spans="1:32" x14ac:dyDescent="0.25">
      <c r="A126" s="28" t="s">
        <v>202</v>
      </c>
      <c r="B126" s="39">
        <f t="shared" si="62"/>
        <v>24.367799999999999</v>
      </c>
      <c r="C126" s="40">
        <f t="shared" si="62"/>
        <v>25.581599999999998</v>
      </c>
      <c r="D126" s="41">
        <f t="shared" si="62"/>
        <v>26.866800000000001</v>
      </c>
      <c r="E126" s="40">
        <f t="shared" si="62"/>
        <v>28.213200000000001</v>
      </c>
      <c r="F126" s="41">
        <f t="shared" si="62"/>
        <v>29.620799999999999</v>
      </c>
      <c r="G126" s="80"/>
      <c r="H126" s="23"/>
      <c r="J126" s="34">
        <f t="shared" si="43"/>
        <v>1949.424</v>
      </c>
      <c r="K126" s="27">
        <f t="shared" si="44"/>
        <v>2046.5279999999998</v>
      </c>
      <c r="L126" s="27">
        <f t="shared" si="45"/>
        <v>2149.3440000000001</v>
      </c>
      <c r="M126" s="27">
        <f t="shared" si="46"/>
        <v>2257.056</v>
      </c>
      <c r="N126" s="27">
        <f t="shared" si="47"/>
        <v>2369.6639999999998</v>
      </c>
      <c r="O126" s="80"/>
      <c r="P126" s="23"/>
      <c r="R126" s="34">
        <f t="shared" si="48"/>
        <v>4223.7519999999995</v>
      </c>
      <c r="S126" s="27">
        <f t="shared" si="49"/>
        <v>4434.1439999999993</v>
      </c>
      <c r="T126" s="27">
        <f t="shared" si="50"/>
        <v>4656.9120000000003</v>
      </c>
      <c r="U126" s="27">
        <f t="shared" si="51"/>
        <v>4890.2879999999996</v>
      </c>
      <c r="V126" s="27">
        <f t="shared" si="52"/>
        <v>5134.2719999999999</v>
      </c>
      <c r="W126" s="80"/>
      <c r="X126" s="23"/>
      <c r="Z126" s="34">
        <f t="shared" si="53"/>
        <v>50685.023999999998</v>
      </c>
      <c r="AA126" s="27">
        <f t="shared" si="54"/>
        <v>53209.727999999996</v>
      </c>
      <c r="AB126" s="27">
        <f t="shared" si="55"/>
        <v>55882.944000000003</v>
      </c>
      <c r="AC126" s="27">
        <f t="shared" si="56"/>
        <v>58683.455999999998</v>
      </c>
      <c r="AD126" s="37">
        <f t="shared" si="57"/>
        <v>61611.263999999996</v>
      </c>
      <c r="AE126" s="83"/>
      <c r="AF126" s="50"/>
    </row>
    <row r="127" spans="1:32" x14ac:dyDescent="0.25">
      <c r="A127" s="28" t="s">
        <v>204</v>
      </c>
      <c r="B127" s="39">
        <f t="shared" si="62"/>
        <v>37.464599999999997</v>
      </c>
      <c r="C127" s="40">
        <f t="shared" si="62"/>
        <v>39.484200000000001</v>
      </c>
      <c r="D127" s="41">
        <f t="shared" si="62"/>
        <v>41.493600000000001</v>
      </c>
      <c r="E127" s="40">
        <f t="shared" si="62"/>
        <v>43.513199999999998</v>
      </c>
      <c r="F127" s="41">
        <f t="shared" si="62"/>
        <v>45.532800000000002</v>
      </c>
      <c r="G127" s="80"/>
      <c r="H127" s="23"/>
      <c r="J127" s="34">
        <f t="shared" si="43"/>
        <v>2997.1679999999997</v>
      </c>
      <c r="K127" s="27">
        <f t="shared" si="44"/>
        <v>3158.7359999999999</v>
      </c>
      <c r="L127" s="27">
        <f t="shared" si="45"/>
        <v>3319.4880000000003</v>
      </c>
      <c r="M127" s="27">
        <f t="shared" si="46"/>
        <v>3481.0559999999996</v>
      </c>
      <c r="N127" s="27">
        <f t="shared" si="47"/>
        <v>3642.6240000000003</v>
      </c>
      <c r="O127" s="80"/>
      <c r="P127" s="23"/>
      <c r="R127" s="34">
        <f t="shared" si="48"/>
        <v>6493.8639999999987</v>
      </c>
      <c r="S127" s="27">
        <f t="shared" si="49"/>
        <v>6843.9279999999999</v>
      </c>
      <c r="T127" s="27">
        <f t="shared" si="50"/>
        <v>7192.2240000000011</v>
      </c>
      <c r="U127" s="27">
        <f t="shared" si="51"/>
        <v>7542.2879999999996</v>
      </c>
      <c r="V127" s="27">
        <f t="shared" si="52"/>
        <v>7892.3519999999999</v>
      </c>
      <c r="W127" s="80"/>
      <c r="X127" s="23"/>
      <c r="Z127" s="34">
        <f t="shared" si="53"/>
        <v>77926.367999999988</v>
      </c>
      <c r="AA127" s="27">
        <f t="shared" si="54"/>
        <v>82127.135999999999</v>
      </c>
      <c r="AB127" s="27">
        <f t="shared" si="55"/>
        <v>86306.688000000009</v>
      </c>
      <c r="AC127" s="27">
        <f t="shared" si="56"/>
        <v>90507.455999999991</v>
      </c>
      <c r="AD127" s="37">
        <f t="shared" si="57"/>
        <v>94708.224000000002</v>
      </c>
      <c r="AE127" s="83"/>
      <c r="AF127" s="50"/>
    </row>
    <row r="128" spans="1:32" x14ac:dyDescent="0.25">
      <c r="A128" s="28" t="s">
        <v>13</v>
      </c>
      <c r="B128" s="39">
        <f t="shared" si="62"/>
        <v>31.232400000000002</v>
      </c>
      <c r="C128" s="40">
        <f t="shared" si="62"/>
        <v>32.854199999999999</v>
      </c>
      <c r="D128" s="41">
        <f t="shared" si="62"/>
        <v>34.475999999999999</v>
      </c>
      <c r="E128" s="40">
        <f t="shared" si="62"/>
        <v>36.097799999999999</v>
      </c>
      <c r="F128" s="41">
        <f t="shared" si="62"/>
        <v>37.7196</v>
      </c>
      <c r="G128" s="80"/>
      <c r="H128" s="23"/>
      <c r="J128" s="34">
        <f t="shared" si="43"/>
        <v>2498.5920000000001</v>
      </c>
      <c r="K128" s="27">
        <f t="shared" si="44"/>
        <v>2628.3359999999998</v>
      </c>
      <c r="L128" s="27">
        <f t="shared" si="45"/>
        <v>2758.08</v>
      </c>
      <c r="M128" s="27">
        <f t="shared" si="46"/>
        <v>2887.8240000000001</v>
      </c>
      <c r="N128" s="27">
        <f t="shared" si="47"/>
        <v>3017.5680000000002</v>
      </c>
      <c r="O128" s="80"/>
      <c r="P128" s="23"/>
      <c r="R128" s="34">
        <f t="shared" si="48"/>
        <v>5413.616</v>
      </c>
      <c r="S128" s="27">
        <f t="shared" si="49"/>
        <v>5694.7279999999992</v>
      </c>
      <c r="T128" s="27">
        <f t="shared" si="50"/>
        <v>5975.84</v>
      </c>
      <c r="U128" s="27">
        <f t="shared" si="51"/>
        <v>6256.9520000000002</v>
      </c>
      <c r="V128" s="27">
        <f t="shared" si="52"/>
        <v>6538.0640000000012</v>
      </c>
      <c r="W128" s="80"/>
      <c r="X128" s="23"/>
      <c r="Z128" s="34">
        <f t="shared" si="53"/>
        <v>64963.392</v>
      </c>
      <c r="AA128" s="27">
        <f t="shared" si="54"/>
        <v>68336.73599999999</v>
      </c>
      <c r="AB128" s="27">
        <f t="shared" si="55"/>
        <v>71710.080000000002</v>
      </c>
      <c r="AC128" s="27">
        <f t="shared" si="56"/>
        <v>75083.423999999999</v>
      </c>
      <c r="AD128" s="37">
        <f t="shared" si="57"/>
        <v>78456.768000000011</v>
      </c>
      <c r="AE128" s="83"/>
      <c r="AF128" s="50"/>
    </row>
    <row r="129" spans="1:32" x14ac:dyDescent="0.25">
      <c r="A129" s="28" t="s">
        <v>207</v>
      </c>
      <c r="B129" s="39">
        <f t="shared" si="62"/>
        <v>20.522400000000001</v>
      </c>
      <c r="C129" s="40">
        <f t="shared" si="62"/>
        <v>21.552599999999998</v>
      </c>
      <c r="D129" s="41">
        <f t="shared" si="62"/>
        <v>22.6236</v>
      </c>
      <c r="E129" s="40">
        <f t="shared" si="62"/>
        <v>23.755800000000001</v>
      </c>
      <c r="F129" s="41">
        <f t="shared" si="62"/>
        <v>24.939</v>
      </c>
      <c r="G129" s="80"/>
      <c r="H129" s="23"/>
      <c r="J129" s="34">
        <f t="shared" si="43"/>
        <v>1641.7920000000001</v>
      </c>
      <c r="K129" s="27">
        <f t="shared" si="44"/>
        <v>1724.2079999999999</v>
      </c>
      <c r="L129" s="27">
        <f t="shared" si="45"/>
        <v>1809.8879999999999</v>
      </c>
      <c r="M129" s="27">
        <f t="shared" si="46"/>
        <v>1900.4639999999999</v>
      </c>
      <c r="N129" s="27">
        <f t="shared" si="47"/>
        <v>1995.12</v>
      </c>
      <c r="O129" s="80"/>
      <c r="P129" s="23"/>
      <c r="R129" s="34">
        <f t="shared" si="48"/>
        <v>3557.2160000000003</v>
      </c>
      <c r="S129" s="27">
        <f t="shared" si="49"/>
        <v>3735.7839999999997</v>
      </c>
      <c r="T129" s="27">
        <f t="shared" si="50"/>
        <v>3921.4239999999995</v>
      </c>
      <c r="U129" s="27">
        <f t="shared" si="51"/>
        <v>4117.6719999999996</v>
      </c>
      <c r="V129" s="27">
        <f t="shared" si="52"/>
        <v>4322.7599999999993</v>
      </c>
      <c r="W129" s="80"/>
      <c r="X129" s="23"/>
      <c r="Z129" s="34">
        <f t="shared" si="53"/>
        <v>42686.592000000004</v>
      </c>
      <c r="AA129" s="27">
        <f t="shared" si="54"/>
        <v>44829.407999999996</v>
      </c>
      <c r="AB129" s="27">
        <f t="shared" si="55"/>
        <v>47057.087999999996</v>
      </c>
      <c r="AC129" s="27">
        <f t="shared" si="56"/>
        <v>49412.063999999998</v>
      </c>
      <c r="AD129" s="37">
        <f t="shared" si="57"/>
        <v>51873.119999999995</v>
      </c>
      <c r="AE129" s="83"/>
      <c r="AF129" s="50"/>
    </row>
    <row r="130" spans="1:32" x14ac:dyDescent="0.25">
      <c r="A130" s="28" t="s">
        <v>206</v>
      </c>
      <c r="B130" s="39">
        <f t="shared" si="62"/>
        <v>18.186599999999999</v>
      </c>
      <c r="C130" s="40">
        <f t="shared" si="62"/>
        <v>19.104600000000001</v>
      </c>
      <c r="D130" s="41">
        <f t="shared" si="62"/>
        <v>20.042999999999999</v>
      </c>
      <c r="E130" s="40">
        <f t="shared" si="62"/>
        <v>21.052800000000001</v>
      </c>
      <c r="F130" s="41">
        <f t="shared" si="62"/>
        <v>22.103400000000001</v>
      </c>
      <c r="G130" s="80"/>
      <c r="H130" s="23"/>
      <c r="J130" s="34">
        <f t="shared" si="43"/>
        <v>1454.9279999999999</v>
      </c>
      <c r="K130" s="27">
        <f t="shared" si="44"/>
        <v>1528.3680000000002</v>
      </c>
      <c r="L130" s="27">
        <f t="shared" si="45"/>
        <v>1603.44</v>
      </c>
      <c r="M130" s="27">
        <f t="shared" si="46"/>
        <v>1684.2240000000002</v>
      </c>
      <c r="N130" s="27">
        <f t="shared" si="47"/>
        <v>1768.2719999999999</v>
      </c>
      <c r="O130" s="80"/>
      <c r="P130" s="23"/>
      <c r="R130" s="34">
        <f t="shared" si="48"/>
        <v>3152.3439999999996</v>
      </c>
      <c r="S130" s="27">
        <f t="shared" si="49"/>
        <v>3311.4640000000004</v>
      </c>
      <c r="T130" s="27">
        <f t="shared" si="50"/>
        <v>3474.1200000000003</v>
      </c>
      <c r="U130" s="27">
        <f t="shared" si="51"/>
        <v>3649.1520000000005</v>
      </c>
      <c r="V130" s="27">
        <f t="shared" si="52"/>
        <v>3831.2559999999999</v>
      </c>
      <c r="W130" s="80"/>
      <c r="X130" s="23"/>
      <c r="Z130" s="34">
        <f t="shared" si="53"/>
        <v>37828.127999999997</v>
      </c>
      <c r="AA130" s="27">
        <f t="shared" si="54"/>
        <v>39737.568000000007</v>
      </c>
      <c r="AB130" s="27">
        <f t="shared" si="55"/>
        <v>41689.440000000002</v>
      </c>
      <c r="AC130" s="27">
        <f t="shared" si="56"/>
        <v>43789.824000000008</v>
      </c>
      <c r="AD130" s="37">
        <f t="shared" si="57"/>
        <v>45975.072</v>
      </c>
      <c r="AE130" s="83"/>
      <c r="AF130" s="50"/>
    </row>
    <row r="131" spans="1:32" ht="14.1" customHeight="1" x14ac:dyDescent="0.25">
      <c r="A131" s="43"/>
      <c r="B131" s="44"/>
      <c r="C131" s="45"/>
      <c r="D131" s="45"/>
      <c r="E131" s="46"/>
      <c r="F131" s="45"/>
      <c r="G131" s="80"/>
      <c r="H131" s="23"/>
      <c r="J131" s="47"/>
      <c r="K131" s="46"/>
      <c r="L131" s="48"/>
      <c r="M131" s="49"/>
      <c r="N131" s="48"/>
      <c r="O131" s="80"/>
      <c r="P131" s="23"/>
      <c r="Q131" s="27"/>
      <c r="R131" s="47"/>
      <c r="S131" s="49"/>
      <c r="T131" s="48"/>
      <c r="U131" s="49"/>
      <c r="V131" s="48"/>
      <c r="W131" s="80"/>
      <c r="X131" s="23"/>
      <c r="Z131" s="47"/>
      <c r="AA131" s="49"/>
      <c r="AB131" s="48"/>
      <c r="AC131" s="49"/>
      <c r="AD131" s="48"/>
      <c r="AE131" s="83"/>
      <c r="AF131" s="50"/>
    </row>
    <row r="132" spans="1:32" x14ac:dyDescent="0.25">
      <c r="A132" s="28" t="s">
        <v>65</v>
      </c>
      <c r="B132" s="39">
        <v>22.93</v>
      </c>
      <c r="C132" s="40" t="s">
        <v>28</v>
      </c>
      <c r="D132" s="40" t="s">
        <v>28</v>
      </c>
      <c r="E132" s="40" t="s">
        <v>28</v>
      </c>
      <c r="F132" s="40" t="s">
        <v>28</v>
      </c>
      <c r="G132" s="80"/>
      <c r="H132" s="23"/>
      <c r="J132" s="34">
        <f>B132*80</f>
        <v>1834.4</v>
      </c>
      <c r="K132" s="40" t="s">
        <v>28</v>
      </c>
      <c r="L132" s="40" t="s">
        <v>28</v>
      </c>
      <c r="M132" s="40" t="s">
        <v>28</v>
      </c>
      <c r="N132" s="40" t="s">
        <v>28</v>
      </c>
      <c r="O132" s="80"/>
      <c r="P132" s="23"/>
      <c r="R132" s="34">
        <f t="shared" ref="R132:V135" si="63">(J132*26)/12</f>
        <v>3974.5333333333333</v>
      </c>
      <c r="S132" s="40" t="s">
        <v>28</v>
      </c>
      <c r="T132" s="40" t="s">
        <v>28</v>
      </c>
      <c r="U132" s="40" t="s">
        <v>28</v>
      </c>
      <c r="V132" s="40" t="s">
        <v>28</v>
      </c>
      <c r="W132" s="80"/>
      <c r="X132" s="23"/>
      <c r="Z132" s="34">
        <f t="shared" si="35"/>
        <v>47694.400000000001</v>
      </c>
      <c r="AA132" s="40" t="s">
        <v>28</v>
      </c>
      <c r="AB132" s="40" t="s">
        <v>28</v>
      </c>
      <c r="AC132" s="40" t="s">
        <v>28</v>
      </c>
      <c r="AD132" s="40" t="s">
        <v>28</v>
      </c>
      <c r="AE132" s="83"/>
      <c r="AF132" s="50"/>
    </row>
    <row r="133" spans="1:32" x14ac:dyDescent="0.25">
      <c r="A133" s="28" t="s">
        <v>66</v>
      </c>
      <c r="B133" s="39">
        <v>24.14</v>
      </c>
      <c r="C133" s="40">
        <v>25.36</v>
      </c>
      <c r="D133" s="41">
        <v>26.63</v>
      </c>
      <c r="E133" s="40">
        <v>27.96</v>
      </c>
      <c r="F133" s="41">
        <v>29.37</v>
      </c>
      <c r="G133" s="80"/>
      <c r="H133" s="23"/>
      <c r="J133" s="34">
        <f>B133*80</f>
        <v>1931.2</v>
      </c>
      <c r="K133" s="27">
        <f t="shared" ref="K133:N135" si="64">C133*80</f>
        <v>2028.8</v>
      </c>
      <c r="L133" s="27">
        <f t="shared" si="64"/>
        <v>2130.4</v>
      </c>
      <c r="M133" s="27">
        <f t="shared" si="64"/>
        <v>2236.8000000000002</v>
      </c>
      <c r="N133" s="27">
        <f t="shared" si="64"/>
        <v>2349.6</v>
      </c>
      <c r="O133" s="80"/>
      <c r="P133" s="23"/>
      <c r="R133" s="34">
        <f t="shared" si="63"/>
        <v>4184.2666666666673</v>
      </c>
      <c r="S133" s="27">
        <f t="shared" si="63"/>
        <v>4395.7333333333327</v>
      </c>
      <c r="T133" s="27">
        <f t="shared" si="63"/>
        <v>4615.8666666666668</v>
      </c>
      <c r="U133" s="27">
        <f t="shared" si="63"/>
        <v>4846.4000000000005</v>
      </c>
      <c r="V133" s="27">
        <f t="shared" si="63"/>
        <v>5090.8</v>
      </c>
      <c r="W133" s="80"/>
      <c r="X133" s="23"/>
      <c r="Z133" s="34">
        <f t="shared" si="35"/>
        <v>50211.200000000004</v>
      </c>
      <c r="AA133" s="27">
        <f t="shared" si="35"/>
        <v>52748.799999999996</v>
      </c>
      <c r="AB133" s="27">
        <f t="shared" si="35"/>
        <v>55390.400000000001</v>
      </c>
      <c r="AC133" s="27">
        <f t="shared" si="35"/>
        <v>58156.800000000003</v>
      </c>
      <c r="AD133" s="37">
        <f t="shared" si="35"/>
        <v>61089.599999999999</v>
      </c>
      <c r="AE133" s="83"/>
      <c r="AF133" s="50"/>
    </row>
    <row r="134" spans="1:32" x14ac:dyDescent="0.25">
      <c r="A134" s="28" t="s">
        <v>67</v>
      </c>
      <c r="B134" s="39">
        <v>25.4</v>
      </c>
      <c r="C134" s="40">
        <v>26.67</v>
      </c>
      <c r="D134" s="41">
        <v>28.01</v>
      </c>
      <c r="E134" s="40">
        <v>29.41</v>
      </c>
      <c r="F134" s="41">
        <v>30.88</v>
      </c>
      <c r="G134" s="80"/>
      <c r="H134" s="23"/>
      <c r="J134" s="34">
        <f>B134*80</f>
        <v>2032</v>
      </c>
      <c r="K134" s="27">
        <f t="shared" si="64"/>
        <v>2133.6000000000004</v>
      </c>
      <c r="L134" s="27">
        <f t="shared" si="64"/>
        <v>2240.8000000000002</v>
      </c>
      <c r="M134" s="27">
        <f t="shared" si="64"/>
        <v>2352.8000000000002</v>
      </c>
      <c r="N134" s="27">
        <f t="shared" si="64"/>
        <v>2470.4</v>
      </c>
      <c r="O134" s="80"/>
      <c r="P134" s="23"/>
      <c r="R134" s="34">
        <f t="shared" si="63"/>
        <v>4402.666666666667</v>
      </c>
      <c r="S134" s="27">
        <f t="shared" si="63"/>
        <v>4622.8</v>
      </c>
      <c r="T134" s="27">
        <f t="shared" si="63"/>
        <v>4855.0666666666666</v>
      </c>
      <c r="U134" s="27">
        <f t="shared" si="63"/>
        <v>5097.7333333333336</v>
      </c>
      <c r="V134" s="27">
        <f t="shared" si="63"/>
        <v>5352.5333333333338</v>
      </c>
      <c r="W134" s="80"/>
      <c r="X134" s="23"/>
      <c r="Z134" s="34">
        <f t="shared" si="35"/>
        <v>52832</v>
      </c>
      <c r="AA134" s="27">
        <f t="shared" si="35"/>
        <v>55473.600000000006</v>
      </c>
      <c r="AB134" s="27">
        <f t="shared" si="35"/>
        <v>58260.800000000003</v>
      </c>
      <c r="AC134" s="27">
        <f t="shared" si="35"/>
        <v>61172.800000000003</v>
      </c>
      <c r="AD134" s="37">
        <f t="shared" si="35"/>
        <v>64230.400000000001</v>
      </c>
      <c r="AE134" s="83"/>
      <c r="AF134" s="50"/>
    </row>
    <row r="135" spans="1:32" x14ac:dyDescent="0.25">
      <c r="A135" s="90" t="s">
        <v>68</v>
      </c>
      <c r="B135" s="91">
        <v>30.75</v>
      </c>
      <c r="C135" s="92">
        <v>32.28</v>
      </c>
      <c r="D135" s="93">
        <v>33.9</v>
      </c>
      <c r="E135" s="92">
        <v>35.6</v>
      </c>
      <c r="F135" s="93">
        <v>37.380000000000003</v>
      </c>
      <c r="G135" s="94"/>
      <c r="H135" s="95"/>
      <c r="I135" s="96"/>
      <c r="J135" s="97">
        <f>B135*80</f>
        <v>2460</v>
      </c>
      <c r="K135" s="98">
        <f t="shared" si="64"/>
        <v>2582.4</v>
      </c>
      <c r="L135" s="98">
        <f t="shared" si="64"/>
        <v>2712</v>
      </c>
      <c r="M135" s="98">
        <f t="shared" si="64"/>
        <v>2848</v>
      </c>
      <c r="N135" s="98">
        <f t="shared" si="64"/>
        <v>2990.4</v>
      </c>
      <c r="O135" s="94"/>
      <c r="P135" s="95"/>
      <c r="Q135" s="96"/>
      <c r="R135" s="97">
        <f t="shared" si="63"/>
        <v>5330</v>
      </c>
      <c r="S135" s="98">
        <f t="shared" si="63"/>
        <v>5595.2000000000007</v>
      </c>
      <c r="T135" s="98">
        <f t="shared" si="63"/>
        <v>5876</v>
      </c>
      <c r="U135" s="98">
        <f t="shared" si="63"/>
        <v>6170.666666666667</v>
      </c>
      <c r="V135" s="98">
        <f t="shared" si="63"/>
        <v>6479.2000000000007</v>
      </c>
      <c r="W135" s="94"/>
      <c r="X135" s="95"/>
      <c r="Y135" s="96"/>
      <c r="Z135" s="97">
        <f t="shared" si="35"/>
        <v>63960</v>
      </c>
      <c r="AA135" s="98">
        <f t="shared" si="35"/>
        <v>67142.400000000009</v>
      </c>
      <c r="AB135" s="98">
        <f t="shared" si="35"/>
        <v>70512</v>
      </c>
      <c r="AC135" s="98">
        <f t="shared" si="35"/>
        <v>74048</v>
      </c>
      <c r="AD135" s="99">
        <f t="shared" si="35"/>
        <v>77750.400000000009</v>
      </c>
      <c r="AE135" s="83"/>
      <c r="AF135" s="50"/>
    </row>
    <row r="136" spans="1:32" x14ac:dyDescent="0.25">
      <c r="A136" s="28" t="s">
        <v>231</v>
      </c>
      <c r="B136" s="39">
        <v>31.52</v>
      </c>
      <c r="C136" s="40">
        <v>33.090000000000003</v>
      </c>
      <c r="D136" s="41">
        <v>34.75</v>
      </c>
      <c r="E136" s="40">
        <v>36.49</v>
      </c>
      <c r="F136" s="41">
        <v>38.31</v>
      </c>
      <c r="G136" s="80"/>
      <c r="H136" s="23"/>
      <c r="J136" s="34">
        <f>B136*80</f>
        <v>2521.6</v>
      </c>
      <c r="K136" s="27">
        <f t="shared" ref="K136" si="65">C136*80</f>
        <v>2647.2000000000003</v>
      </c>
      <c r="L136" s="27">
        <f t="shared" ref="L136" si="66">D136*80</f>
        <v>2780</v>
      </c>
      <c r="M136" s="27">
        <f t="shared" ref="M136" si="67">E136*80</f>
        <v>2919.2000000000003</v>
      </c>
      <c r="N136" s="27">
        <f t="shared" ref="N136" si="68">F136*80</f>
        <v>3064.8</v>
      </c>
      <c r="O136" s="80"/>
      <c r="P136" s="23"/>
      <c r="R136" s="34">
        <f t="shared" ref="R136" si="69">(J136*26)/12</f>
        <v>5463.4666666666662</v>
      </c>
      <c r="S136" s="27">
        <f t="shared" ref="S136" si="70">(K136*26)/12</f>
        <v>5735.6000000000013</v>
      </c>
      <c r="T136" s="27">
        <f t="shared" ref="T136" si="71">(L136*26)/12</f>
        <v>6023.333333333333</v>
      </c>
      <c r="U136" s="27">
        <f t="shared" ref="U136" si="72">(M136*26)/12</f>
        <v>6324.9333333333343</v>
      </c>
      <c r="V136" s="27">
        <f t="shared" ref="V136" si="73">(N136*26)/12</f>
        <v>6640.4000000000005</v>
      </c>
      <c r="W136" s="80"/>
      <c r="X136" s="23"/>
      <c r="Z136" s="34">
        <f t="shared" ref="Z136" si="74">J136*26</f>
        <v>65561.599999999991</v>
      </c>
      <c r="AA136" s="27">
        <f t="shared" ref="AA136" si="75">K136*26</f>
        <v>68827.200000000012</v>
      </c>
      <c r="AB136" s="27">
        <f t="shared" ref="AB136" si="76">L136*26</f>
        <v>72280</v>
      </c>
      <c r="AC136" s="27">
        <f t="shared" ref="AC136" si="77">M136*26</f>
        <v>75899.200000000012</v>
      </c>
      <c r="AD136" s="37">
        <f t="shared" ref="AD136" si="78">N136*26</f>
        <v>79684.800000000003</v>
      </c>
      <c r="AE136" s="83"/>
      <c r="AF136" s="50"/>
    </row>
    <row r="137" spans="1:32" ht="14.1" customHeight="1" x14ac:dyDescent="0.25">
      <c r="A137" s="43"/>
      <c r="B137" s="44"/>
      <c r="C137" s="45"/>
      <c r="D137" s="45"/>
      <c r="E137" s="46"/>
      <c r="F137" s="45"/>
      <c r="G137" s="80"/>
      <c r="H137" s="23"/>
      <c r="J137" s="47"/>
      <c r="K137" s="46"/>
      <c r="L137" s="48"/>
      <c r="M137" s="49"/>
      <c r="N137" s="48"/>
      <c r="O137" s="80"/>
      <c r="P137" s="23"/>
      <c r="Q137" s="27"/>
      <c r="R137" s="47"/>
      <c r="S137" s="49"/>
      <c r="T137" s="48"/>
      <c r="U137" s="49"/>
      <c r="V137" s="48"/>
      <c r="W137" s="80"/>
      <c r="X137" s="23"/>
      <c r="Z137" s="47"/>
      <c r="AA137" s="49"/>
      <c r="AB137" s="48"/>
      <c r="AC137" s="49"/>
      <c r="AD137" s="48"/>
      <c r="AE137" s="83"/>
      <c r="AF137" s="50"/>
    </row>
    <row r="138" spans="1:32" x14ac:dyDescent="0.25">
      <c r="A138" s="28" t="s">
        <v>162</v>
      </c>
      <c r="B138" s="39">
        <v>23.43</v>
      </c>
      <c r="C138" s="40">
        <v>24.59</v>
      </c>
      <c r="D138" s="40">
        <v>25.82</v>
      </c>
      <c r="E138" s="40">
        <v>27.13</v>
      </c>
      <c r="F138" s="40">
        <v>28.47</v>
      </c>
      <c r="G138" s="80"/>
      <c r="H138" s="23"/>
      <c r="J138" s="34">
        <f>(B138*2912)/26</f>
        <v>2624.1600000000003</v>
      </c>
      <c r="K138" s="27">
        <f>(C138*2912)/26</f>
        <v>2754.08</v>
      </c>
      <c r="L138" s="27">
        <f>(D138*2912)/26</f>
        <v>2891.8399999999997</v>
      </c>
      <c r="M138" s="27">
        <f>(E138*2912)/26</f>
        <v>3038.56</v>
      </c>
      <c r="N138" s="27">
        <f>(F138*2912)/26</f>
        <v>3188.64</v>
      </c>
      <c r="O138" s="80"/>
      <c r="P138" s="23"/>
      <c r="R138" s="34">
        <f t="shared" ref="R138:V142" si="79">(J138*26)/12</f>
        <v>5685.68</v>
      </c>
      <c r="S138" s="40">
        <f t="shared" si="79"/>
        <v>5967.1733333333332</v>
      </c>
      <c r="T138" s="40">
        <f t="shared" si="79"/>
        <v>6265.6533333333327</v>
      </c>
      <c r="U138" s="40">
        <f t="shared" si="79"/>
        <v>6583.5466666666662</v>
      </c>
      <c r="V138" s="40">
        <f t="shared" si="79"/>
        <v>6908.72</v>
      </c>
      <c r="W138" s="80"/>
      <c r="X138" s="23"/>
      <c r="Z138" s="34">
        <f t="shared" ref="Z138:AD142" si="80">J138*26</f>
        <v>68228.160000000003</v>
      </c>
      <c r="AA138" s="27">
        <f t="shared" si="80"/>
        <v>71606.080000000002</v>
      </c>
      <c r="AB138" s="27">
        <f t="shared" si="80"/>
        <v>75187.839999999997</v>
      </c>
      <c r="AC138" s="27">
        <f t="shared" si="80"/>
        <v>79002.559999999998</v>
      </c>
      <c r="AD138" s="37">
        <f t="shared" si="80"/>
        <v>82904.639999999999</v>
      </c>
      <c r="AE138" s="83"/>
      <c r="AF138" s="50"/>
    </row>
    <row r="139" spans="1:32" x14ac:dyDescent="0.25">
      <c r="A139" s="28" t="s">
        <v>163</v>
      </c>
      <c r="B139" s="39">
        <v>23.43</v>
      </c>
      <c r="C139" s="40">
        <v>24.59</v>
      </c>
      <c r="D139" s="40">
        <v>25.82</v>
      </c>
      <c r="E139" s="40">
        <v>27.13</v>
      </c>
      <c r="F139" s="40">
        <v>28.47</v>
      </c>
      <c r="G139" s="80"/>
      <c r="H139" s="23"/>
      <c r="J139" s="34">
        <f t="shared" ref="J139:N141" si="81">(B139*2912)/26</f>
        <v>2624.1600000000003</v>
      </c>
      <c r="K139" s="27">
        <f t="shared" si="81"/>
        <v>2754.08</v>
      </c>
      <c r="L139" s="27">
        <f t="shared" si="81"/>
        <v>2891.8399999999997</v>
      </c>
      <c r="M139" s="27">
        <f t="shared" si="81"/>
        <v>3038.56</v>
      </c>
      <c r="N139" s="27">
        <f t="shared" si="81"/>
        <v>3188.64</v>
      </c>
      <c r="O139" s="80"/>
      <c r="P139" s="23"/>
      <c r="R139" s="34">
        <f t="shared" si="79"/>
        <v>5685.68</v>
      </c>
      <c r="S139" s="40">
        <f t="shared" si="79"/>
        <v>5967.1733333333332</v>
      </c>
      <c r="T139" s="40">
        <f t="shared" si="79"/>
        <v>6265.6533333333327</v>
      </c>
      <c r="U139" s="40">
        <f t="shared" si="79"/>
        <v>6583.5466666666662</v>
      </c>
      <c r="V139" s="40">
        <f t="shared" si="79"/>
        <v>6908.72</v>
      </c>
      <c r="W139" s="80"/>
      <c r="X139" s="23"/>
      <c r="Z139" s="34">
        <f t="shared" si="80"/>
        <v>68228.160000000003</v>
      </c>
      <c r="AA139" s="27">
        <f t="shared" si="80"/>
        <v>71606.080000000002</v>
      </c>
      <c r="AB139" s="27">
        <f t="shared" si="80"/>
        <v>75187.839999999997</v>
      </c>
      <c r="AC139" s="27">
        <f t="shared" si="80"/>
        <v>79002.559999999998</v>
      </c>
      <c r="AD139" s="37">
        <f t="shared" si="80"/>
        <v>82904.639999999999</v>
      </c>
      <c r="AE139" s="83"/>
      <c r="AF139" s="50"/>
    </row>
    <row r="140" spans="1:32" x14ac:dyDescent="0.25">
      <c r="A140" s="28" t="s">
        <v>164</v>
      </c>
      <c r="B140" s="39">
        <v>19.25</v>
      </c>
      <c r="C140" s="40">
        <v>20.2</v>
      </c>
      <c r="D140" s="40">
        <v>21.22</v>
      </c>
      <c r="E140" s="40">
        <v>22.28</v>
      </c>
      <c r="F140" s="40">
        <v>23.39</v>
      </c>
      <c r="G140" s="80"/>
      <c r="H140" s="23"/>
      <c r="J140" s="34">
        <f t="shared" si="81"/>
        <v>2156</v>
      </c>
      <c r="K140" s="27">
        <f t="shared" si="81"/>
        <v>2262.4</v>
      </c>
      <c r="L140" s="27">
        <f t="shared" si="81"/>
        <v>2376.64</v>
      </c>
      <c r="M140" s="27">
        <f t="shared" si="81"/>
        <v>2495.36</v>
      </c>
      <c r="N140" s="27">
        <f t="shared" si="81"/>
        <v>2619.6800000000003</v>
      </c>
      <c r="O140" s="80"/>
      <c r="P140" s="23"/>
      <c r="R140" s="34">
        <f t="shared" si="79"/>
        <v>4671.333333333333</v>
      </c>
      <c r="S140" s="40">
        <f t="shared" si="79"/>
        <v>4901.8666666666668</v>
      </c>
      <c r="T140" s="40">
        <f t="shared" si="79"/>
        <v>5149.3866666666663</v>
      </c>
      <c r="U140" s="40">
        <f t="shared" si="79"/>
        <v>5406.6133333333337</v>
      </c>
      <c r="V140" s="40">
        <f t="shared" si="79"/>
        <v>5675.9733333333343</v>
      </c>
      <c r="W140" s="80"/>
      <c r="X140" s="23"/>
      <c r="Z140" s="34">
        <f t="shared" si="80"/>
        <v>56056</v>
      </c>
      <c r="AA140" s="27">
        <f t="shared" si="80"/>
        <v>58822.400000000001</v>
      </c>
      <c r="AB140" s="27">
        <f t="shared" si="80"/>
        <v>61792.639999999999</v>
      </c>
      <c r="AC140" s="27">
        <f t="shared" si="80"/>
        <v>64879.360000000001</v>
      </c>
      <c r="AD140" s="37">
        <f t="shared" si="80"/>
        <v>68111.680000000008</v>
      </c>
      <c r="AE140" s="83"/>
      <c r="AF140" s="50"/>
    </row>
    <row r="141" spans="1:32" x14ac:dyDescent="0.25">
      <c r="A141" s="28" t="s">
        <v>165</v>
      </c>
      <c r="B141" s="39">
        <v>16.38</v>
      </c>
      <c r="C141" s="40">
        <v>17.190000000000001</v>
      </c>
      <c r="D141" s="40">
        <v>18.05</v>
      </c>
      <c r="E141" s="40">
        <v>18.96</v>
      </c>
      <c r="F141" s="40">
        <v>19.91</v>
      </c>
      <c r="G141" s="80"/>
      <c r="H141" s="23"/>
      <c r="J141" s="34">
        <f t="shared" si="81"/>
        <v>1834.56</v>
      </c>
      <c r="K141" s="27">
        <f t="shared" si="81"/>
        <v>1925.2800000000002</v>
      </c>
      <c r="L141" s="27">
        <f t="shared" si="81"/>
        <v>2021.6</v>
      </c>
      <c r="M141" s="27">
        <f t="shared" si="81"/>
        <v>2123.52</v>
      </c>
      <c r="N141" s="27">
        <f t="shared" si="81"/>
        <v>2229.92</v>
      </c>
      <c r="O141" s="80"/>
      <c r="P141" s="23"/>
      <c r="R141" s="34">
        <f t="shared" si="79"/>
        <v>3974.8799999999997</v>
      </c>
      <c r="S141" s="40">
        <f t="shared" si="79"/>
        <v>4171.4400000000005</v>
      </c>
      <c r="T141" s="40">
        <f t="shared" si="79"/>
        <v>4380.1333333333332</v>
      </c>
      <c r="U141" s="40">
        <f t="shared" si="79"/>
        <v>4600.96</v>
      </c>
      <c r="V141" s="40">
        <f t="shared" si="79"/>
        <v>4831.4933333333329</v>
      </c>
      <c r="W141" s="80"/>
      <c r="X141" s="23"/>
      <c r="Z141" s="34">
        <f t="shared" si="80"/>
        <v>47698.559999999998</v>
      </c>
      <c r="AA141" s="27">
        <f t="shared" si="80"/>
        <v>50057.280000000006</v>
      </c>
      <c r="AB141" s="27">
        <f t="shared" si="80"/>
        <v>52561.599999999999</v>
      </c>
      <c r="AC141" s="27">
        <f t="shared" si="80"/>
        <v>55211.519999999997</v>
      </c>
      <c r="AD141" s="37">
        <f t="shared" si="80"/>
        <v>57977.919999999998</v>
      </c>
      <c r="AE141" s="83"/>
      <c r="AF141" s="50"/>
    </row>
    <row r="142" spans="1:32" x14ac:dyDescent="0.25">
      <c r="A142" s="28" t="s">
        <v>69</v>
      </c>
      <c r="B142" s="39">
        <v>20.43</v>
      </c>
      <c r="C142" s="40">
        <v>21.45</v>
      </c>
      <c r="D142" s="40">
        <v>22.52</v>
      </c>
      <c r="E142" s="40">
        <v>23.64</v>
      </c>
      <c r="F142" s="40">
        <v>24.82</v>
      </c>
      <c r="G142" s="80"/>
      <c r="H142" s="23"/>
      <c r="J142" s="34">
        <f>B142*80</f>
        <v>1634.4</v>
      </c>
      <c r="K142" s="27">
        <f>C142*80</f>
        <v>1716</v>
      </c>
      <c r="L142" s="27">
        <f>D142*80</f>
        <v>1801.6</v>
      </c>
      <c r="M142" s="27">
        <f>E142*80</f>
        <v>1891.2</v>
      </c>
      <c r="N142" s="27">
        <f>F142*80</f>
        <v>1985.6</v>
      </c>
      <c r="O142" s="80"/>
      <c r="P142" s="23"/>
      <c r="R142" s="34">
        <f t="shared" si="79"/>
        <v>3541.2000000000003</v>
      </c>
      <c r="S142" s="40">
        <f t="shared" si="79"/>
        <v>3718</v>
      </c>
      <c r="T142" s="40">
        <f t="shared" si="79"/>
        <v>3903.4666666666667</v>
      </c>
      <c r="U142" s="40">
        <f t="shared" si="79"/>
        <v>4097.6000000000004</v>
      </c>
      <c r="V142" s="40">
        <f t="shared" si="79"/>
        <v>4302.1333333333332</v>
      </c>
      <c r="W142" s="80"/>
      <c r="X142" s="23"/>
      <c r="Z142" s="34">
        <f t="shared" si="80"/>
        <v>42494.400000000001</v>
      </c>
      <c r="AA142" s="27">
        <f t="shared" si="80"/>
        <v>44616</v>
      </c>
      <c r="AB142" s="27">
        <f t="shared" si="80"/>
        <v>46841.599999999999</v>
      </c>
      <c r="AC142" s="27">
        <f t="shared" si="80"/>
        <v>49171.200000000004</v>
      </c>
      <c r="AD142" s="37">
        <f t="shared" si="80"/>
        <v>51625.599999999999</v>
      </c>
      <c r="AE142" s="83"/>
      <c r="AF142" s="50"/>
    </row>
    <row r="143" spans="1:32" ht="14.1" customHeight="1" x14ac:dyDescent="0.25">
      <c r="A143" s="43"/>
      <c r="B143" s="44"/>
      <c r="C143" s="45"/>
      <c r="D143" s="45"/>
      <c r="E143" s="46"/>
      <c r="F143" s="45"/>
      <c r="G143" s="80"/>
      <c r="H143" s="23"/>
      <c r="J143" s="47"/>
      <c r="K143" s="46"/>
      <c r="L143" s="48"/>
      <c r="M143" s="49"/>
      <c r="N143" s="48"/>
      <c r="O143" s="80"/>
      <c r="P143" s="23"/>
      <c r="Q143" s="27"/>
      <c r="R143" s="47"/>
      <c r="S143" s="49"/>
      <c r="T143" s="48"/>
      <c r="U143" s="49"/>
      <c r="V143" s="48"/>
      <c r="W143" s="80"/>
      <c r="X143" s="23"/>
      <c r="Z143" s="47"/>
      <c r="AA143" s="49"/>
      <c r="AB143" s="48"/>
      <c r="AC143" s="49"/>
      <c r="AD143" s="48"/>
      <c r="AE143" s="83"/>
      <c r="AF143" s="50"/>
    </row>
    <row r="144" spans="1:32" s="21" customFormat="1" ht="14.1" customHeight="1" x14ac:dyDescent="0.25">
      <c r="A144" s="19" t="s">
        <v>219</v>
      </c>
      <c r="B144" s="20"/>
      <c r="E144" s="22"/>
      <c r="G144" s="80"/>
      <c r="H144" s="23"/>
      <c r="I144" s="2"/>
      <c r="J144" s="24"/>
      <c r="K144" s="22"/>
      <c r="L144" s="25"/>
      <c r="M144" s="26"/>
      <c r="N144" s="25"/>
      <c r="O144" s="80"/>
      <c r="P144" s="23"/>
      <c r="Q144" s="27"/>
      <c r="R144" s="24"/>
      <c r="S144" s="26"/>
      <c r="T144" s="25"/>
      <c r="U144" s="26"/>
      <c r="V144" s="25"/>
      <c r="W144" s="80"/>
      <c r="X144" s="23"/>
      <c r="Z144" s="24"/>
      <c r="AA144" s="26"/>
      <c r="AB144" s="25"/>
      <c r="AC144" s="26"/>
      <c r="AD144" s="25"/>
      <c r="AE144" s="80"/>
      <c r="AF144" s="23"/>
    </row>
    <row r="145" spans="1:32" x14ac:dyDescent="0.25">
      <c r="A145" s="28" t="s">
        <v>215</v>
      </c>
      <c r="B145" s="58">
        <v>14.84</v>
      </c>
      <c r="C145" s="59">
        <v>15.58</v>
      </c>
      <c r="D145" s="59">
        <v>16.36</v>
      </c>
      <c r="E145" s="59">
        <v>17.18</v>
      </c>
      <c r="F145" s="59">
        <v>18.04</v>
      </c>
      <c r="G145" s="80"/>
      <c r="H145" s="23"/>
      <c r="J145" s="60">
        <v>0</v>
      </c>
      <c r="K145" s="61">
        <v>0</v>
      </c>
      <c r="L145" s="62">
        <v>0</v>
      </c>
      <c r="M145" s="61">
        <v>0</v>
      </c>
      <c r="N145" s="62">
        <v>0</v>
      </c>
      <c r="O145" s="80"/>
      <c r="P145" s="23"/>
      <c r="R145" s="60">
        <v>0</v>
      </c>
      <c r="S145" s="61">
        <v>0</v>
      </c>
      <c r="T145" s="62">
        <v>0</v>
      </c>
      <c r="U145" s="61">
        <v>0</v>
      </c>
      <c r="V145" s="62">
        <v>0</v>
      </c>
      <c r="W145" s="80"/>
      <c r="X145" s="23"/>
      <c r="Z145" s="60">
        <v>0</v>
      </c>
      <c r="AA145" s="61">
        <v>0</v>
      </c>
      <c r="AB145" s="62">
        <v>0</v>
      </c>
      <c r="AC145" s="61">
        <v>0</v>
      </c>
      <c r="AD145" s="62">
        <v>0</v>
      </c>
      <c r="AE145" s="80"/>
      <c r="AF145" s="23"/>
    </row>
    <row r="146" spans="1:32" x14ac:dyDescent="0.25">
      <c r="A146" s="28" t="s">
        <v>216</v>
      </c>
      <c r="B146" s="58">
        <v>15</v>
      </c>
      <c r="C146" s="59">
        <v>0</v>
      </c>
      <c r="D146" s="59">
        <v>0</v>
      </c>
      <c r="E146" s="59">
        <v>0</v>
      </c>
      <c r="F146" s="59">
        <v>0</v>
      </c>
      <c r="G146" s="80"/>
      <c r="H146" s="23"/>
      <c r="J146" s="60">
        <v>0</v>
      </c>
      <c r="K146" s="61">
        <v>0</v>
      </c>
      <c r="L146" s="62">
        <v>0</v>
      </c>
      <c r="M146" s="61">
        <v>0</v>
      </c>
      <c r="N146" s="62">
        <v>0</v>
      </c>
      <c r="O146" s="80"/>
      <c r="P146" s="23"/>
      <c r="R146" s="60">
        <v>0</v>
      </c>
      <c r="S146" s="61">
        <v>0</v>
      </c>
      <c r="T146" s="62">
        <v>0</v>
      </c>
      <c r="U146" s="61">
        <v>0</v>
      </c>
      <c r="V146" s="62">
        <v>0</v>
      </c>
      <c r="W146" s="80"/>
      <c r="X146" s="23"/>
      <c r="Z146" s="60">
        <v>0</v>
      </c>
      <c r="AA146" s="61">
        <v>0</v>
      </c>
      <c r="AB146" s="62">
        <v>0</v>
      </c>
      <c r="AC146" s="61">
        <v>0</v>
      </c>
      <c r="AD146" s="62">
        <v>0</v>
      </c>
      <c r="AE146" s="80"/>
      <c r="AF146" s="23"/>
    </row>
    <row r="147" spans="1:32" x14ac:dyDescent="0.25">
      <c r="A147" s="28" t="s">
        <v>220</v>
      </c>
      <c r="B147" s="58">
        <v>20</v>
      </c>
      <c r="C147" s="59">
        <v>0</v>
      </c>
      <c r="D147" s="59">
        <v>0</v>
      </c>
      <c r="E147" s="59">
        <v>0</v>
      </c>
      <c r="F147" s="59">
        <v>0</v>
      </c>
      <c r="G147" s="80"/>
      <c r="H147" s="23"/>
      <c r="J147" s="60">
        <v>0</v>
      </c>
      <c r="K147" s="61">
        <v>0</v>
      </c>
      <c r="L147" s="62">
        <v>0</v>
      </c>
      <c r="M147" s="61">
        <v>0</v>
      </c>
      <c r="N147" s="62">
        <v>0</v>
      </c>
      <c r="O147" s="80"/>
      <c r="P147" s="23"/>
      <c r="R147" s="60">
        <v>0</v>
      </c>
      <c r="S147" s="61">
        <v>0</v>
      </c>
      <c r="T147" s="62">
        <v>0</v>
      </c>
      <c r="U147" s="61">
        <v>0</v>
      </c>
      <c r="V147" s="62">
        <v>0</v>
      </c>
      <c r="W147" s="80"/>
      <c r="X147" s="23"/>
      <c r="Z147" s="60">
        <v>0</v>
      </c>
      <c r="AA147" s="61">
        <v>0</v>
      </c>
      <c r="AB147" s="62">
        <v>0</v>
      </c>
      <c r="AC147" s="61">
        <v>0</v>
      </c>
      <c r="AD147" s="62">
        <v>0</v>
      </c>
      <c r="AE147" s="80"/>
      <c r="AF147" s="23"/>
    </row>
    <row r="148" spans="1:32" x14ac:dyDescent="0.25">
      <c r="A148" s="28" t="s">
        <v>221</v>
      </c>
      <c r="B148" s="58">
        <v>22.14</v>
      </c>
      <c r="C148" s="59">
        <v>25.36</v>
      </c>
      <c r="D148" s="59">
        <v>26.63</v>
      </c>
      <c r="E148" s="59">
        <v>27.96</v>
      </c>
      <c r="F148" s="59">
        <v>29.37</v>
      </c>
      <c r="G148" s="80"/>
      <c r="H148" s="23"/>
      <c r="J148" s="60">
        <v>0</v>
      </c>
      <c r="K148" s="61">
        <v>0</v>
      </c>
      <c r="L148" s="62">
        <v>0</v>
      </c>
      <c r="M148" s="61">
        <v>0</v>
      </c>
      <c r="N148" s="62">
        <v>0</v>
      </c>
      <c r="O148" s="80"/>
      <c r="P148" s="23"/>
      <c r="R148" s="60">
        <v>0</v>
      </c>
      <c r="S148" s="61">
        <v>0</v>
      </c>
      <c r="T148" s="62">
        <v>0</v>
      </c>
      <c r="U148" s="61">
        <v>0</v>
      </c>
      <c r="V148" s="62">
        <v>0</v>
      </c>
      <c r="W148" s="80"/>
      <c r="X148" s="23"/>
      <c r="Z148" s="60">
        <v>0</v>
      </c>
      <c r="AA148" s="61">
        <v>0</v>
      </c>
      <c r="AB148" s="62">
        <v>0</v>
      </c>
      <c r="AC148" s="61">
        <v>0</v>
      </c>
      <c r="AD148" s="62">
        <v>0</v>
      </c>
      <c r="AE148" s="80"/>
      <c r="AF148" s="23"/>
    </row>
    <row r="149" spans="1:32" x14ac:dyDescent="0.25">
      <c r="A149" s="28" t="s">
        <v>217</v>
      </c>
      <c r="B149" s="58">
        <v>10</v>
      </c>
      <c r="C149" s="59">
        <v>0</v>
      </c>
      <c r="D149" s="59">
        <v>0</v>
      </c>
      <c r="E149" s="59">
        <v>0</v>
      </c>
      <c r="F149" s="59">
        <v>0</v>
      </c>
      <c r="G149" s="80"/>
      <c r="H149" s="23"/>
      <c r="J149" s="60">
        <v>0</v>
      </c>
      <c r="K149" s="61">
        <v>0</v>
      </c>
      <c r="L149" s="62">
        <v>0</v>
      </c>
      <c r="M149" s="61">
        <v>0</v>
      </c>
      <c r="N149" s="62">
        <v>0</v>
      </c>
      <c r="O149" s="80"/>
      <c r="P149" s="23"/>
      <c r="R149" s="60">
        <v>0</v>
      </c>
      <c r="S149" s="61">
        <v>0</v>
      </c>
      <c r="T149" s="62">
        <v>0</v>
      </c>
      <c r="U149" s="61">
        <v>0</v>
      </c>
      <c r="V149" s="62">
        <v>0</v>
      </c>
      <c r="W149" s="80"/>
      <c r="X149" s="23"/>
      <c r="Z149" s="60">
        <v>0</v>
      </c>
      <c r="AA149" s="61">
        <v>0</v>
      </c>
      <c r="AB149" s="62">
        <v>0</v>
      </c>
      <c r="AC149" s="61">
        <v>0</v>
      </c>
      <c r="AD149" s="62">
        <v>0</v>
      </c>
      <c r="AE149" s="80"/>
      <c r="AF149" s="23"/>
    </row>
    <row r="150" spans="1:32" x14ac:dyDescent="0.25">
      <c r="A150" s="28" t="s">
        <v>224</v>
      </c>
      <c r="B150" s="58">
        <v>27</v>
      </c>
      <c r="C150" s="59">
        <v>0</v>
      </c>
      <c r="D150" s="59">
        <v>0</v>
      </c>
      <c r="E150" s="59">
        <v>0</v>
      </c>
      <c r="F150" s="59">
        <v>40</v>
      </c>
      <c r="G150" s="80"/>
      <c r="H150" s="23"/>
      <c r="J150" s="60">
        <v>0</v>
      </c>
      <c r="K150" s="61">
        <v>0</v>
      </c>
      <c r="L150" s="62">
        <v>0</v>
      </c>
      <c r="M150" s="61">
        <v>0</v>
      </c>
      <c r="N150" s="62">
        <v>0</v>
      </c>
      <c r="O150" s="80"/>
      <c r="P150" s="23"/>
      <c r="R150" s="60">
        <v>0</v>
      </c>
      <c r="S150" s="61">
        <v>0</v>
      </c>
      <c r="T150" s="62">
        <v>0</v>
      </c>
      <c r="U150" s="61">
        <v>0</v>
      </c>
      <c r="V150" s="62">
        <v>0</v>
      </c>
      <c r="W150" s="80"/>
      <c r="X150" s="23"/>
      <c r="Z150" s="60">
        <v>0</v>
      </c>
      <c r="AA150" s="61">
        <v>0</v>
      </c>
      <c r="AB150" s="62">
        <v>0</v>
      </c>
      <c r="AC150" s="61">
        <v>0</v>
      </c>
      <c r="AD150" s="62">
        <v>0</v>
      </c>
      <c r="AE150" s="80"/>
      <c r="AF150" s="23"/>
    </row>
    <row r="151" spans="1:32" ht="13.8" thickBot="1" x14ac:dyDescent="0.3">
      <c r="A151" s="28" t="s">
        <v>218</v>
      </c>
      <c r="B151" s="63">
        <v>17</v>
      </c>
      <c r="C151" s="64">
        <v>17.5</v>
      </c>
      <c r="D151" s="64">
        <v>18</v>
      </c>
      <c r="E151" s="65">
        <v>18.5</v>
      </c>
      <c r="F151" s="64">
        <v>19</v>
      </c>
      <c r="G151" s="87"/>
      <c r="H151" s="66"/>
      <c r="J151" s="67">
        <v>0</v>
      </c>
      <c r="K151" s="65">
        <v>0</v>
      </c>
      <c r="L151" s="64">
        <v>0</v>
      </c>
      <c r="M151" s="65">
        <v>0</v>
      </c>
      <c r="N151" s="64">
        <v>0</v>
      </c>
      <c r="O151" s="87"/>
      <c r="P151" s="66"/>
      <c r="R151" s="67">
        <v>0</v>
      </c>
      <c r="S151" s="65">
        <v>0</v>
      </c>
      <c r="T151" s="64">
        <v>0</v>
      </c>
      <c r="U151" s="65">
        <v>0</v>
      </c>
      <c r="V151" s="64">
        <v>0</v>
      </c>
      <c r="W151" s="87"/>
      <c r="X151" s="66"/>
      <c r="Z151" s="67">
        <v>0</v>
      </c>
      <c r="AA151" s="65">
        <v>0</v>
      </c>
      <c r="AB151" s="64">
        <v>0</v>
      </c>
      <c r="AC151" s="65">
        <v>0</v>
      </c>
      <c r="AD151" s="64">
        <v>0</v>
      </c>
      <c r="AE151" s="87"/>
      <c r="AF151" s="66"/>
    </row>
    <row r="152" spans="1:32" x14ac:dyDescent="0.25">
      <c r="A152" s="68"/>
      <c r="B152" s="69"/>
    </row>
    <row r="153" spans="1:32" x14ac:dyDescent="0.25">
      <c r="A153" s="68"/>
    </row>
    <row r="155" spans="1:32" x14ac:dyDescent="0.25">
      <c r="B155" s="2" t="s">
        <v>133</v>
      </c>
    </row>
    <row r="156" spans="1:32" x14ac:dyDescent="0.25">
      <c r="B156" s="71" t="s">
        <v>134</v>
      </c>
      <c r="C156" s="2" t="s">
        <v>136</v>
      </c>
    </row>
    <row r="157" spans="1:32" x14ac:dyDescent="0.25">
      <c r="B157" s="71" t="s">
        <v>135</v>
      </c>
      <c r="C157" s="2" t="s">
        <v>140</v>
      </c>
    </row>
    <row r="158" spans="1:32" x14ac:dyDescent="0.25">
      <c r="B158" s="71" t="s">
        <v>137</v>
      </c>
      <c r="C158" s="2" t="s">
        <v>146</v>
      </c>
    </row>
    <row r="159" spans="1:32" x14ac:dyDescent="0.25">
      <c r="B159" s="71" t="s">
        <v>138</v>
      </c>
      <c r="C159" s="2" t="s">
        <v>222</v>
      </c>
    </row>
    <row r="160" spans="1:32" x14ac:dyDescent="0.25">
      <c r="B160" s="71" t="s">
        <v>223</v>
      </c>
      <c r="C160" s="2" t="s">
        <v>226</v>
      </c>
    </row>
    <row r="161" spans="2:3" x14ac:dyDescent="0.25">
      <c r="B161" s="71" t="s">
        <v>225</v>
      </c>
      <c r="C161" s="2" t="s">
        <v>227</v>
      </c>
    </row>
  </sheetData>
  <sheetProtection password="D23F" sheet="1" objects="1" scenarios="1" selectLockedCells="1" selectUnlockedCells="1"/>
  <sortState xmlns:xlrd2="http://schemas.microsoft.com/office/spreadsheetml/2017/richdata2" ref="A140:A142">
    <sortCondition ref="A140"/>
  </sortState>
  <mergeCells count="5">
    <mergeCell ref="L3:V3"/>
    <mergeCell ref="B4:H4"/>
    <mergeCell ref="J4:P4"/>
    <mergeCell ref="R4:X4"/>
    <mergeCell ref="Z4:AF4"/>
  </mergeCells>
  <pageMargins left="0.25" right="0.25" top="0.75" bottom="0.75" header="0.3" footer="0.3"/>
  <pageSetup scale="3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F170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ColWidth="9.33203125" defaultRowHeight="13.2" x14ac:dyDescent="0.25"/>
  <cols>
    <col min="1" max="1" width="62" style="2" customWidth="1"/>
    <col min="2" max="4" width="8.77734375" style="2" customWidth="1"/>
    <col min="5" max="5" width="8.77734375" style="3" customWidth="1"/>
    <col min="6" max="7" width="8.77734375" style="2" customWidth="1"/>
    <col min="8" max="8" width="10.109375" style="2" customWidth="1"/>
    <col min="9" max="9" width="1.77734375" style="2" customWidth="1"/>
    <col min="10" max="10" width="12.77734375" style="2" customWidth="1"/>
    <col min="11" max="11" width="12.77734375" style="3" customWidth="1"/>
    <col min="12" max="12" width="12.77734375" style="2" customWidth="1"/>
    <col min="13" max="13" width="12.77734375" style="3" customWidth="1"/>
    <col min="14" max="14" width="12.77734375" style="2" customWidth="1"/>
    <col min="15" max="15" width="10.44140625" style="2" customWidth="1"/>
    <col min="16" max="16" width="10.6640625" style="2" customWidth="1"/>
    <col min="17" max="17" width="2" style="2" customWidth="1"/>
    <col min="18" max="18" width="12" style="2" customWidth="1"/>
    <col min="19" max="19" width="12" style="3" customWidth="1"/>
    <col min="20" max="20" width="12" style="2" customWidth="1"/>
    <col min="21" max="21" width="12" style="3" customWidth="1"/>
    <col min="22" max="24" width="12" style="2" customWidth="1"/>
    <col min="25" max="25" width="2.109375" style="2" customWidth="1"/>
    <col min="26" max="26" width="12.77734375" style="2" bestFit="1" customWidth="1"/>
    <col min="27" max="27" width="12" style="3" customWidth="1"/>
    <col min="28" max="28" width="12.77734375" style="2" bestFit="1" customWidth="1"/>
    <col min="29" max="29" width="12" style="3" customWidth="1"/>
    <col min="30" max="30" width="12.77734375" style="2" bestFit="1" customWidth="1"/>
    <col min="31" max="31" width="13.109375" style="2" customWidth="1"/>
    <col min="32" max="32" width="12" style="2" customWidth="1"/>
    <col min="33" max="16384" width="9.33203125" style="2"/>
  </cols>
  <sheetData>
    <row r="1" spans="1:32" ht="15.6" x14ac:dyDescent="0.25">
      <c r="A1" s="1" t="s">
        <v>119</v>
      </c>
    </row>
    <row r="2" spans="1:32" ht="15.6" x14ac:dyDescent="0.25">
      <c r="A2" s="1" t="s">
        <v>234</v>
      </c>
    </row>
    <row r="3" spans="1:32" ht="13.8" thickBot="1" x14ac:dyDescent="0.3">
      <c r="A3" s="4"/>
      <c r="B3" s="5"/>
      <c r="C3" s="5"/>
      <c r="D3" s="5"/>
      <c r="E3" s="6"/>
      <c r="F3" s="5"/>
      <c r="G3" s="5"/>
      <c r="H3" s="5"/>
      <c r="I3" s="5"/>
      <c r="J3" s="7"/>
      <c r="K3" s="8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9"/>
      <c r="X3" s="9"/>
      <c r="AA3" s="2"/>
      <c r="AC3" s="2"/>
      <c r="AE3" s="9"/>
      <c r="AF3" s="9"/>
    </row>
    <row r="4" spans="1:32" ht="13.2" customHeight="1" x14ac:dyDescent="0.25">
      <c r="A4" s="5"/>
      <c r="B4" s="281" t="s">
        <v>29</v>
      </c>
      <c r="C4" s="282"/>
      <c r="D4" s="282"/>
      <c r="E4" s="282"/>
      <c r="F4" s="282"/>
      <c r="G4" s="283"/>
      <c r="H4" s="284"/>
      <c r="I4" s="10"/>
      <c r="J4" s="276" t="s">
        <v>2</v>
      </c>
      <c r="K4" s="277"/>
      <c r="L4" s="277"/>
      <c r="M4" s="277"/>
      <c r="N4" s="277"/>
      <c r="O4" s="277"/>
      <c r="P4" s="278"/>
      <c r="Q4" s="5"/>
      <c r="R4" s="276" t="s">
        <v>30</v>
      </c>
      <c r="S4" s="277"/>
      <c r="T4" s="277"/>
      <c r="U4" s="277"/>
      <c r="V4" s="277"/>
      <c r="W4" s="277"/>
      <c r="X4" s="278"/>
      <c r="Z4" s="276" t="s">
        <v>181</v>
      </c>
      <c r="AA4" s="277"/>
      <c r="AB4" s="277"/>
      <c r="AC4" s="277"/>
      <c r="AD4" s="277"/>
      <c r="AE4" s="277"/>
      <c r="AF4" s="278"/>
    </row>
    <row r="5" spans="1:32" s="5" customFormat="1" ht="24" customHeight="1" thickBot="1" x14ac:dyDescent="0.3">
      <c r="A5" s="11" t="s">
        <v>31</v>
      </c>
      <c r="B5" s="12" t="s">
        <v>3</v>
      </c>
      <c r="C5" s="13" t="s">
        <v>4</v>
      </c>
      <c r="D5" s="14" t="s">
        <v>5</v>
      </c>
      <c r="E5" s="13" t="s">
        <v>6</v>
      </c>
      <c r="F5" s="14" t="s">
        <v>7</v>
      </c>
      <c r="G5" s="14" t="s">
        <v>198</v>
      </c>
      <c r="H5" s="15" t="s">
        <v>145</v>
      </c>
      <c r="I5" s="8"/>
      <c r="J5" s="16" t="s">
        <v>3</v>
      </c>
      <c r="K5" s="13" t="s">
        <v>4</v>
      </c>
      <c r="L5" s="13" t="s">
        <v>5</v>
      </c>
      <c r="M5" s="13" t="s">
        <v>6</v>
      </c>
      <c r="N5" s="13" t="s">
        <v>7</v>
      </c>
      <c r="O5" s="14" t="s">
        <v>147</v>
      </c>
      <c r="P5" s="15" t="s">
        <v>145</v>
      </c>
      <c r="Q5" s="10"/>
      <c r="R5" s="17" t="s">
        <v>3</v>
      </c>
      <c r="S5" s="18" t="s">
        <v>4</v>
      </c>
      <c r="T5" s="18" t="s">
        <v>5</v>
      </c>
      <c r="U5" s="18" t="s">
        <v>6</v>
      </c>
      <c r="V5" s="18" t="s">
        <v>7</v>
      </c>
      <c r="W5" s="14" t="s">
        <v>147</v>
      </c>
      <c r="X5" s="15" t="s">
        <v>145</v>
      </c>
      <c r="Z5" s="17" t="s">
        <v>3</v>
      </c>
      <c r="AA5" s="18" t="s">
        <v>4</v>
      </c>
      <c r="AB5" s="18" t="s">
        <v>5</v>
      </c>
      <c r="AC5" s="18" t="s">
        <v>6</v>
      </c>
      <c r="AD5" s="18" t="s">
        <v>7</v>
      </c>
      <c r="AE5" s="14" t="s">
        <v>147</v>
      </c>
      <c r="AF5" s="15" t="s">
        <v>145</v>
      </c>
    </row>
    <row r="6" spans="1:32" ht="13.2" customHeight="1" x14ac:dyDescent="0.25">
      <c r="A6" s="28" t="s">
        <v>1</v>
      </c>
      <c r="B6" s="74">
        <v>79.8</v>
      </c>
      <c r="C6" s="75" t="s">
        <v>28</v>
      </c>
      <c r="D6" s="76">
        <v>0</v>
      </c>
      <c r="E6" s="75" t="s">
        <v>28</v>
      </c>
      <c r="F6" s="77">
        <v>83.8</v>
      </c>
      <c r="G6" s="78"/>
      <c r="H6" s="79"/>
      <c r="I6" s="33"/>
      <c r="J6" s="34">
        <f t="shared" ref="J6:J12" si="0">B6*80</f>
        <v>6384</v>
      </c>
      <c r="K6" s="35" t="s">
        <v>28</v>
      </c>
      <c r="L6" s="36">
        <f t="shared" ref="L6:L12" si="1">D6*80</f>
        <v>0</v>
      </c>
      <c r="M6" s="35" t="s">
        <v>28</v>
      </c>
      <c r="N6" s="27">
        <f t="shared" ref="N6:N12" si="2">F6*80</f>
        <v>6704</v>
      </c>
      <c r="O6" s="80"/>
      <c r="P6" s="23"/>
      <c r="Q6" s="27"/>
      <c r="R6" s="34">
        <f>(J6*26)/12</f>
        <v>13832</v>
      </c>
      <c r="S6" s="35" t="s">
        <v>28</v>
      </c>
      <c r="T6" s="27">
        <f>(L6*26)/12</f>
        <v>0</v>
      </c>
      <c r="U6" s="35" t="s">
        <v>28</v>
      </c>
      <c r="V6" s="27">
        <f>(N6*26)/12</f>
        <v>14525.333333333334</v>
      </c>
      <c r="W6" s="80"/>
      <c r="X6" s="23"/>
      <c r="Z6" s="34">
        <f>J6*26</f>
        <v>165984</v>
      </c>
      <c r="AA6" s="35" t="s">
        <v>28</v>
      </c>
      <c r="AB6" s="81">
        <f>L6*26</f>
        <v>0</v>
      </c>
      <c r="AC6" s="35" t="s">
        <v>28</v>
      </c>
      <c r="AD6" s="82">
        <f>N6*26</f>
        <v>174304</v>
      </c>
      <c r="AE6" s="80"/>
      <c r="AF6" s="23"/>
    </row>
    <row r="7" spans="1:32" x14ac:dyDescent="0.25">
      <c r="A7" s="38" t="s">
        <v>209</v>
      </c>
      <c r="B7" s="39">
        <v>57.46</v>
      </c>
      <c r="C7" s="40" t="s">
        <v>28</v>
      </c>
      <c r="D7" s="41">
        <v>65.709199999999996</v>
      </c>
      <c r="E7" s="40" t="s">
        <v>28</v>
      </c>
      <c r="F7" s="41">
        <v>73.958400000000012</v>
      </c>
      <c r="G7" s="80"/>
      <c r="H7" s="23"/>
      <c r="I7" s="41"/>
      <c r="J7" s="34">
        <f t="shared" si="0"/>
        <v>4596.8</v>
      </c>
      <c r="K7" s="35" t="s">
        <v>28</v>
      </c>
      <c r="L7" s="27">
        <f t="shared" si="1"/>
        <v>5256.7359999999999</v>
      </c>
      <c r="M7" s="35" t="s">
        <v>28</v>
      </c>
      <c r="N7" s="27">
        <f t="shared" si="2"/>
        <v>5916.6720000000005</v>
      </c>
      <c r="O7" s="80"/>
      <c r="P7" s="23"/>
      <c r="Q7" s="27"/>
      <c r="R7" s="34">
        <f t="shared" ref="R7:R12" si="3">(J7*26)/12</f>
        <v>9959.7333333333336</v>
      </c>
      <c r="S7" s="35" t="s">
        <v>28</v>
      </c>
      <c r="T7" s="27">
        <f t="shared" ref="T7:T12" si="4">(L7*26)/12</f>
        <v>11389.594666666666</v>
      </c>
      <c r="U7" s="35" t="s">
        <v>28</v>
      </c>
      <c r="V7" s="27">
        <f t="shared" ref="V7:V12" si="5">(N7*26)/12</f>
        <v>12819.456</v>
      </c>
      <c r="W7" s="80"/>
      <c r="X7" s="23"/>
      <c r="Z7" s="34">
        <f t="shared" ref="Z7:Z12" si="6">J7*26</f>
        <v>119516.8</v>
      </c>
      <c r="AA7" s="35" t="s">
        <v>28</v>
      </c>
      <c r="AB7" s="27">
        <f t="shared" ref="AB7:AB12" si="7">L7*26</f>
        <v>136675.136</v>
      </c>
      <c r="AC7" s="35" t="s">
        <v>28</v>
      </c>
      <c r="AD7" s="37">
        <f t="shared" ref="AD7:AD12" si="8">N7*26</f>
        <v>153833.47200000001</v>
      </c>
      <c r="AE7" s="80"/>
      <c r="AF7" s="23"/>
    </row>
    <row r="8" spans="1:32" x14ac:dyDescent="0.25">
      <c r="A8" s="42" t="s">
        <v>128</v>
      </c>
      <c r="B8" s="39">
        <v>27.23</v>
      </c>
      <c r="C8" s="40" t="s">
        <v>28</v>
      </c>
      <c r="D8" s="41">
        <v>33.475000000000001</v>
      </c>
      <c r="E8" s="40" t="s">
        <v>28</v>
      </c>
      <c r="F8" s="41">
        <v>39.719999999999992</v>
      </c>
      <c r="G8" s="80"/>
      <c r="H8" s="23"/>
      <c r="I8" s="41"/>
      <c r="J8" s="34">
        <f t="shared" si="0"/>
        <v>2178.4</v>
      </c>
      <c r="K8" s="35" t="s">
        <v>28</v>
      </c>
      <c r="L8" s="27">
        <f t="shared" si="1"/>
        <v>2678</v>
      </c>
      <c r="M8" s="35" t="s">
        <v>28</v>
      </c>
      <c r="N8" s="27">
        <f t="shared" si="2"/>
        <v>3177.5999999999995</v>
      </c>
      <c r="O8" s="80"/>
      <c r="P8" s="23"/>
      <c r="Q8" s="27"/>
      <c r="R8" s="34">
        <f t="shared" si="3"/>
        <v>4719.8666666666668</v>
      </c>
      <c r="S8" s="35" t="s">
        <v>28</v>
      </c>
      <c r="T8" s="27">
        <f t="shared" si="4"/>
        <v>5802.333333333333</v>
      </c>
      <c r="U8" s="35" t="s">
        <v>28</v>
      </c>
      <c r="V8" s="27">
        <f t="shared" si="5"/>
        <v>6884.7999999999993</v>
      </c>
      <c r="W8" s="80"/>
      <c r="X8" s="23"/>
      <c r="Z8" s="34">
        <f t="shared" si="6"/>
        <v>56638.400000000001</v>
      </c>
      <c r="AA8" s="35" t="s">
        <v>28</v>
      </c>
      <c r="AB8" s="27">
        <f t="shared" si="7"/>
        <v>69628</v>
      </c>
      <c r="AC8" s="35" t="s">
        <v>28</v>
      </c>
      <c r="AD8" s="37">
        <f t="shared" si="8"/>
        <v>82617.599999999991</v>
      </c>
      <c r="AE8" s="80"/>
      <c r="AF8" s="23"/>
    </row>
    <row r="9" spans="1:32" x14ac:dyDescent="0.25">
      <c r="A9" s="42" t="s">
        <v>210</v>
      </c>
      <c r="B9" s="39">
        <v>52.370000000000005</v>
      </c>
      <c r="C9" s="40" t="s">
        <v>28</v>
      </c>
      <c r="D9" s="41">
        <v>60.237750000000005</v>
      </c>
      <c r="E9" s="40" t="s">
        <v>28</v>
      </c>
      <c r="F9" s="41">
        <v>68.105500000000006</v>
      </c>
      <c r="G9" s="80"/>
      <c r="H9" s="23"/>
      <c r="I9" s="41"/>
      <c r="J9" s="34">
        <f t="shared" si="0"/>
        <v>4189.6000000000004</v>
      </c>
      <c r="K9" s="35" t="s">
        <v>28</v>
      </c>
      <c r="L9" s="27">
        <f t="shared" si="1"/>
        <v>4819.0200000000004</v>
      </c>
      <c r="M9" s="35" t="s">
        <v>28</v>
      </c>
      <c r="N9" s="27">
        <f t="shared" si="2"/>
        <v>5448.4400000000005</v>
      </c>
      <c r="O9" s="80"/>
      <c r="P9" s="23"/>
      <c r="Q9" s="27"/>
      <c r="R9" s="34">
        <f t="shared" si="3"/>
        <v>9077.4666666666672</v>
      </c>
      <c r="S9" s="35" t="s">
        <v>28</v>
      </c>
      <c r="T9" s="27">
        <f t="shared" si="4"/>
        <v>10441.210000000001</v>
      </c>
      <c r="U9" s="35" t="s">
        <v>28</v>
      </c>
      <c r="V9" s="27">
        <f t="shared" si="5"/>
        <v>11804.953333333333</v>
      </c>
      <c r="W9" s="80"/>
      <c r="X9" s="23"/>
      <c r="Z9" s="34">
        <f t="shared" si="6"/>
        <v>108929.60000000001</v>
      </c>
      <c r="AA9" s="35" t="s">
        <v>28</v>
      </c>
      <c r="AB9" s="27">
        <f t="shared" si="7"/>
        <v>125294.52000000002</v>
      </c>
      <c r="AC9" s="35" t="s">
        <v>28</v>
      </c>
      <c r="AD9" s="37">
        <f t="shared" si="8"/>
        <v>141659.44</v>
      </c>
      <c r="AE9" s="80"/>
      <c r="AF9" s="23"/>
    </row>
    <row r="10" spans="1:32" x14ac:dyDescent="0.25">
      <c r="A10" s="42" t="s">
        <v>211</v>
      </c>
      <c r="B10" s="39">
        <v>52.370000000000005</v>
      </c>
      <c r="C10" s="40" t="s">
        <v>28</v>
      </c>
      <c r="D10" s="41">
        <v>60.237750000000005</v>
      </c>
      <c r="E10" s="40" t="s">
        <v>28</v>
      </c>
      <c r="F10" s="41">
        <v>68.105500000000006</v>
      </c>
      <c r="G10" s="80"/>
      <c r="H10" s="23"/>
      <c r="I10" s="41"/>
      <c r="J10" s="34">
        <f t="shared" si="0"/>
        <v>4189.6000000000004</v>
      </c>
      <c r="K10" s="35" t="s">
        <v>28</v>
      </c>
      <c r="L10" s="27">
        <f t="shared" si="1"/>
        <v>4819.0200000000004</v>
      </c>
      <c r="M10" s="35" t="s">
        <v>28</v>
      </c>
      <c r="N10" s="27">
        <f t="shared" si="2"/>
        <v>5448.4400000000005</v>
      </c>
      <c r="O10" s="80"/>
      <c r="P10" s="23"/>
      <c r="Q10" s="27"/>
      <c r="R10" s="34">
        <f t="shared" si="3"/>
        <v>9077.4666666666672</v>
      </c>
      <c r="S10" s="35" t="s">
        <v>28</v>
      </c>
      <c r="T10" s="27">
        <f t="shared" si="4"/>
        <v>10441.210000000001</v>
      </c>
      <c r="U10" s="35" t="s">
        <v>28</v>
      </c>
      <c r="V10" s="27">
        <f t="shared" si="5"/>
        <v>11804.953333333333</v>
      </c>
      <c r="W10" s="80"/>
      <c r="X10" s="23"/>
      <c r="Z10" s="34">
        <f t="shared" si="6"/>
        <v>108929.60000000001</v>
      </c>
      <c r="AA10" s="35" t="s">
        <v>28</v>
      </c>
      <c r="AB10" s="27">
        <f t="shared" si="7"/>
        <v>125294.52000000002</v>
      </c>
      <c r="AC10" s="35" t="s">
        <v>28</v>
      </c>
      <c r="AD10" s="37">
        <f t="shared" si="8"/>
        <v>141659.44</v>
      </c>
      <c r="AE10" s="80"/>
      <c r="AF10" s="23"/>
    </row>
    <row r="11" spans="1:32" x14ac:dyDescent="0.25">
      <c r="A11" s="42" t="s">
        <v>212</v>
      </c>
      <c r="B11" s="39">
        <v>52.370000000000005</v>
      </c>
      <c r="C11" s="40" t="s">
        <v>28</v>
      </c>
      <c r="D11" s="41">
        <v>60.237750000000005</v>
      </c>
      <c r="E11" s="40" t="s">
        <v>28</v>
      </c>
      <c r="F11" s="41">
        <v>68.105500000000006</v>
      </c>
      <c r="G11" s="80"/>
      <c r="H11" s="23"/>
      <c r="I11" s="41"/>
      <c r="J11" s="34">
        <f t="shared" si="0"/>
        <v>4189.6000000000004</v>
      </c>
      <c r="K11" s="35" t="s">
        <v>28</v>
      </c>
      <c r="L11" s="27">
        <f t="shared" si="1"/>
        <v>4819.0200000000004</v>
      </c>
      <c r="M11" s="35" t="s">
        <v>28</v>
      </c>
      <c r="N11" s="27">
        <f t="shared" si="2"/>
        <v>5448.4400000000005</v>
      </c>
      <c r="O11" s="80"/>
      <c r="P11" s="23"/>
      <c r="Q11" s="27"/>
      <c r="R11" s="34">
        <f t="shared" si="3"/>
        <v>9077.4666666666672</v>
      </c>
      <c r="S11" s="35" t="s">
        <v>28</v>
      </c>
      <c r="T11" s="27">
        <f t="shared" si="4"/>
        <v>10441.210000000001</v>
      </c>
      <c r="U11" s="35" t="s">
        <v>28</v>
      </c>
      <c r="V11" s="27">
        <f t="shared" si="5"/>
        <v>11804.953333333333</v>
      </c>
      <c r="W11" s="80"/>
      <c r="X11" s="23"/>
      <c r="Z11" s="34">
        <f t="shared" si="6"/>
        <v>108929.60000000001</v>
      </c>
      <c r="AA11" s="35" t="s">
        <v>28</v>
      </c>
      <c r="AB11" s="27">
        <f t="shared" si="7"/>
        <v>125294.52000000002</v>
      </c>
      <c r="AC11" s="35" t="s">
        <v>28</v>
      </c>
      <c r="AD11" s="37">
        <f t="shared" si="8"/>
        <v>141659.44</v>
      </c>
      <c r="AE11" s="80"/>
      <c r="AF11" s="23"/>
    </row>
    <row r="12" spans="1:32" x14ac:dyDescent="0.25">
      <c r="A12" s="42" t="s">
        <v>213</v>
      </c>
      <c r="B12" s="39">
        <v>56.92</v>
      </c>
      <c r="C12" s="40" t="s">
        <v>28</v>
      </c>
      <c r="D12" s="41">
        <v>65.016549999999995</v>
      </c>
      <c r="E12" s="40" t="s">
        <v>28</v>
      </c>
      <c r="F12" s="41">
        <v>73.113100000000003</v>
      </c>
      <c r="G12" s="80"/>
      <c r="H12" s="23"/>
      <c r="I12" s="41"/>
      <c r="J12" s="34">
        <f t="shared" si="0"/>
        <v>4553.6000000000004</v>
      </c>
      <c r="K12" s="35" t="s">
        <v>28</v>
      </c>
      <c r="L12" s="27">
        <f t="shared" si="1"/>
        <v>5201.3239999999996</v>
      </c>
      <c r="M12" s="35" t="s">
        <v>28</v>
      </c>
      <c r="N12" s="27">
        <f t="shared" si="2"/>
        <v>5849.0480000000007</v>
      </c>
      <c r="O12" s="80"/>
      <c r="P12" s="23"/>
      <c r="Q12" s="27"/>
      <c r="R12" s="34">
        <f t="shared" si="3"/>
        <v>9866.1333333333332</v>
      </c>
      <c r="S12" s="35" t="s">
        <v>28</v>
      </c>
      <c r="T12" s="27">
        <f t="shared" si="4"/>
        <v>11269.535333333333</v>
      </c>
      <c r="U12" s="35" t="s">
        <v>28</v>
      </c>
      <c r="V12" s="27">
        <f t="shared" si="5"/>
        <v>12672.937333333335</v>
      </c>
      <c r="W12" s="80"/>
      <c r="X12" s="23"/>
      <c r="Z12" s="34">
        <f t="shared" si="6"/>
        <v>118393.60000000001</v>
      </c>
      <c r="AA12" s="35" t="s">
        <v>28</v>
      </c>
      <c r="AB12" s="27">
        <f t="shared" si="7"/>
        <v>135234.424</v>
      </c>
      <c r="AC12" s="35" t="s">
        <v>28</v>
      </c>
      <c r="AD12" s="37">
        <f t="shared" si="8"/>
        <v>152075.24800000002</v>
      </c>
      <c r="AE12" s="80"/>
      <c r="AF12" s="23"/>
    </row>
    <row r="13" spans="1:32" x14ac:dyDescent="0.25">
      <c r="A13" s="42" t="s">
        <v>248</v>
      </c>
      <c r="B13" s="39">
        <v>52.37</v>
      </c>
      <c r="C13" s="40" t="s">
        <v>28</v>
      </c>
      <c r="D13" s="41">
        <v>60.24</v>
      </c>
      <c r="E13" s="40" t="s">
        <v>28</v>
      </c>
      <c r="F13" s="41">
        <v>68.11</v>
      </c>
      <c r="G13" s="80"/>
      <c r="H13" s="23"/>
      <c r="I13" s="41"/>
      <c r="J13" s="34">
        <f t="shared" ref="J13" si="9">B13*80</f>
        <v>4189.5999999999995</v>
      </c>
      <c r="K13" s="35" t="s">
        <v>28</v>
      </c>
      <c r="L13" s="27">
        <f t="shared" ref="L13" si="10">D13*80</f>
        <v>4819.2</v>
      </c>
      <c r="M13" s="35" t="s">
        <v>28</v>
      </c>
      <c r="N13" s="27">
        <f t="shared" ref="N13" si="11">F13*80</f>
        <v>5448.8</v>
      </c>
      <c r="O13" s="80"/>
      <c r="P13" s="23"/>
      <c r="Q13" s="27"/>
      <c r="R13" s="34">
        <f t="shared" ref="R13" si="12">(J13*26)/12</f>
        <v>9077.4666666666653</v>
      </c>
      <c r="S13" s="35" t="s">
        <v>28</v>
      </c>
      <c r="T13" s="27">
        <f t="shared" ref="T13" si="13">(L13*26)/12</f>
        <v>10441.6</v>
      </c>
      <c r="U13" s="35" t="s">
        <v>28</v>
      </c>
      <c r="V13" s="27">
        <f t="shared" ref="V13" si="14">(N13*26)/12</f>
        <v>11805.733333333335</v>
      </c>
      <c r="W13" s="80"/>
      <c r="X13" s="23"/>
      <c r="Z13" s="34">
        <f t="shared" ref="Z13" si="15">J13*26</f>
        <v>108929.59999999999</v>
      </c>
      <c r="AA13" s="35" t="s">
        <v>28</v>
      </c>
      <c r="AB13" s="27">
        <f t="shared" ref="AB13" si="16">L13*26</f>
        <v>125299.2</v>
      </c>
      <c r="AC13" s="35" t="s">
        <v>28</v>
      </c>
      <c r="AD13" s="37">
        <f t="shared" ref="AD13" si="17">N13*26</f>
        <v>141668.80000000002</v>
      </c>
      <c r="AE13" s="80"/>
      <c r="AF13" s="23"/>
    </row>
    <row r="14" spans="1:32" ht="14.1" customHeight="1" x14ac:dyDescent="0.25">
      <c r="A14" s="43"/>
      <c r="B14" s="44"/>
      <c r="C14" s="45"/>
      <c r="D14" s="45"/>
      <c r="E14" s="46"/>
      <c r="F14" s="45"/>
      <c r="G14" s="80"/>
      <c r="H14" s="23"/>
      <c r="J14" s="47"/>
      <c r="K14" s="46"/>
      <c r="L14" s="48"/>
      <c r="M14" s="49"/>
      <c r="N14" s="48"/>
      <c r="O14" s="80"/>
      <c r="P14" s="23"/>
      <c r="Q14" s="27"/>
      <c r="R14" s="47"/>
      <c r="S14" s="49"/>
      <c r="T14" s="48"/>
      <c r="U14" s="49"/>
      <c r="V14" s="48"/>
      <c r="W14" s="80"/>
      <c r="X14" s="23"/>
      <c r="Z14" s="47"/>
      <c r="AA14" s="49"/>
      <c r="AB14" s="48"/>
      <c r="AC14" s="49"/>
      <c r="AD14" s="48"/>
      <c r="AE14" s="80"/>
      <c r="AF14" s="23"/>
    </row>
    <row r="15" spans="1:32" s="21" customFormat="1" ht="14.1" customHeight="1" x14ac:dyDescent="0.25">
      <c r="A15" s="19" t="s">
        <v>199</v>
      </c>
      <c r="B15" s="20"/>
      <c r="E15" s="22"/>
      <c r="G15" s="80"/>
      <c r="H15" s="23"/>
      <c r="I15" s="2"/>
      <c r="J15" s="24"/>
      <c r="K15" s="22"/>
      <c r="L15" s="25"/>
      <c r="M15" s="26"/>
      <c r="N15" s="25"/>
      <c r="O15" s="80"/>
      <c r="P15" s="23"/>
      <c r="Q15" s="27"/>
      <c r="R15" s="24"/>
      <c r="S15" s="26"/>
      <c r="T15" s="25"/>
      <c r="U15" s="26"/>
      <c r="V15" s="25"/>
      <c r="W15" s="80"/>
      <c r="X15" s="23"/>
      <c r="Z15" s="24"/>
      <c r="AA15" s="26"/>
      <c r="AB15" s="25"/>
      <c r="AC15" s="26"/>
      <c r="AD15" s="25"/>
      <c r="AE15" s="83"/>
      <c r="AF15" s="23"/>
    </row>
    <row r="16" spans="1:32" x14ac:dyDescent="0.25">
      <c r="A16" s="28" t="s">
        <v>9</v>
      </c>
      <c r="B16" s="39">
        <v>24.79</v>
      </c>
      <c r="C16" s="40" t="s">
        <v>28</v>
      </c>
      <c r="D16" s="41">
        <v>27.48</v>
      </c>
      <c r="E16" s="40" t="s">
        <v>28</v>
      </c>
      <c r="F16" s="41">
        <v>30.14</v>
      </c>
      <c r="G16" s="84">
        <f t="shared" ref="G16:G35" si="18">F16+(F16*0.1)</f>
        <v>33.154000000000003</v>
      </c>
      <c r="H16" s="23"/>
      <c r="J16" s="34">
        <f t="shared" ref="J16:J35" si="19">B16*80</f>
        <v>1983.1999999999998</v>
      </c>
      <c r="K16" s="3" t="s">
        <v>28</v>
      </c>
      <c r="L16" s="27">
        <f t="shared" ref="L16:L35" si="20">D16*80</f>
        <v>2198.4</v>
      </c>
      <c r="M16" s="35" t="s">
        <v>28</v>
      </c>
      <c r="N16" s="27">
        <f t="shared" ref="N16:O35" si="21">F16*80</f>
        <v>2411.1999999999998</v>
      </c>
      <c r="O16" s="85">
        <f t="shared" si="21"/>
        <v>2652.32</v>
      </c>
      <c r="P16" s="23"/>
      <c r="Q16" s="27"/>
      <c r="R16" s="34">
        <f t="shared" ref="R16:R35" si="22">(J16*26)/12</f>
        <v>4296.9333333333334</v>
      </c>
      <c r="S16" s="35" t="s">
        <v>28</v>
      </c>
      <c r="T16" s="27">
        <f t="shared" ref="T16:T35" si="23">(L16*26)/12</f>
        <v>4763.2</v>
      </c>
      <c r="U16" s="35" t="s">
        <v>28</v>
      </c>
      <c r="V16" s="27">
        <f t="shared" ref="V16:W35" si="24">(N16*26)/12</f>
        <v>5224.2666666666664</v>
      </c>
      <c r="W16" s="85">
        <f t="shared" si="24"/>
        <v>5746.6933333333336</v>
      </c>
      <c r="X16" s="23"/>
      <c r="Z16" s="34">
        <f t="shared" ref="Z16:Z35" si="25">J16*26</f>
        <v>51563.199999999997</v>
      </c>
      <c r="AA16" s="35" t="s">
        <v>28</v>
      </c>
      <c r="AB16" s="27">
        <f t="shared" ref="AB16:AB35" si="26">L16*26</f>
        <v>57158.400000000001</v>
      </c>
      <c r="AC16" s="35" t="s">
        <v>28</v>
      </c>
      <c r="AD16" s="37">
        <f t="shared" ref="AD16:AE35" si="27">N16*26</f>
        <v>62691.199999999997</v>
      </c>
      <c r="AE16" s="37">
        <f t="shared" si="27"/>
        <v>68960.320000000007</v>
      </c>
      <c r="AF16" s="23"/>
    </row>
    <row r="17" spans="1:32" x14ac:dyDescent="0.25">
      <c r="A17" s="28" t="s">
        <v>10</v>
      </c>
      <c r="B17" s="39">
        <v>41.13</v>
      </c>
      <c r="C17" s="40" t="s">
        <v>28</v>
      </c>
      <c r="D17" s="41">
        <v>45.36</v>
      </c>
      <c r="E17" s="40" t="s">
        <v>28</v>
      </c>
      <c r="F17" s="41">
        <v>49.71</v>
      </c>
      <c r="G17" s="84">
        <f t="shared" si="18"/>
        <v>54.680999999999997</v>
      </c>
      <c r="H17" s="23"/>
      <c r="J17" s="34">
        <f t="shared" si="19"/>
        <v>3290.4</v>
      </c>
      <c r="K17" s="3" t="s">
        <v>28</v>
      </c>
      <c r="L17" s="27">
        <f t="shared" si="20"/>
        <v>3628.8</v>
      </c>
      <c r="M17" s="35" t="s">
        <v>28</v>
      </c>
      <c r="N17" s="27">
        <f t="shared" si="21"/>
        <v>3976.8</v>
      </c>
      <c r="O17" s="85">
        <f t="shared" si="21"/>
        <v>4374.4799999999996</v>
      </c>
      <c r="P17" s="23"/>
      <c r="Q17" s="27"/>
      <c r="R17" s="34">
        <f t="shared" si="22"/>
        <v>7129.2000000000007</v>
      </c>
      <c r="S17" s="35" t="s">
        <v>28</v>
      </c>
      <c r="T17" s="27">
        <f t="shared" si="23"/>
        <v>7862.4000000000005</v>
      </c>
      <c r="U17" s="35" t="s">
        <v>28</v>
      </c>
      <c r="V17" s="27">
        <f t="shared" si="24"/>
        <v>8616.4</v>
      </c>
      <c r="W17" s="85">
        <f t="shared" si="24"/>
        <v>9478.0399999999991</v>
      </c>
      <c r="X17" s="23"/>
      <c r="Z17" s="34">
        <f t="shared" si="25"/>
        <v>85550.400000000009</v>
      </c>
      <c r="AA17" s="35" t="s">
        <v>28</v>
      </c>
      <c r="AB17" s="27">
        <f t="shared" si="26"/>
        <v>94348.800000000003</v>
      </c>
      <c r="AC17" s="35" t="s">
        <v>28</v>
      </c>
      <c r="AD17" s="37">
        <f t="shared" si="27"/>
        <v>103396.8</v>
      </c>
      <c r="AE17" s="37">
        <f t="shared" si="27"/>
        <v>113736.47999999998</v>
      </c>
      <c r="AF17" s="23"/>
    </row>
    <row r="18" spans="1:32" x14ac:dyDescent="0.25">
      <c r="A18" s="28" t="s">
        <v>11</v>
      </c>
      <c r="B18" s="39">
        <v>32.770000000000003</v>
      </c>
      <c r="C18" s="40" t="s">
        <v>28</v>
      </c>
      <c r="D18" s="41">
        <v>36.31</v>
      </c>
      <c r="E18" s="40" t="s">
        <v>28</v>
      </c>
      <c r="F18" s="41">
        <v>39.83</v>
      </c>
      <c r="G18" s="84">
        <f t="shared" si="18"/>
        <v>43.812999999999995</v>
      </c>
      <c r="H18" s="23"/>
      <c r="J18" s="34">
        <f t="shared" si="19"/>
        <v>2621.6000000000004</v>
      </c>
      <c r="K18" s="3" t="s">
        <v>28</v>
      </c>
      <c r="L18" s="27">
        <f t="shared" si="20"/>
        <v>2904.8</v>
      </c>
      <c r="M18" s="35" t="s">
        <v>28</v>
      </c>
      <c r="N18" s="27">
        <f t="shared" si="21"/>
        <v>3186.3999999999996</v>
      </c>
      <c r="O18" s="85">
        <f t="shared" si="21"/>
        <v>3505.0399999999995</v>
      </c>
      <c r="P18" s="23"/>
      <c r="Q18" s="27"/>
      <c r="R18" s="34">
        <f t="shared" si="22"/>
        <v>5680.1333333333341</v>
      </c>
      <c r="S18" s="35" t="s">
        <v>28</v>
      </c>
      <c r="T18" s="27">
        <f t="shared" si="23"/>
        <v>6293.7333333333336</v>
      </c>
      <c r="U18" s="35" t="s">
        <v>28</v>
      </c>
      <c r="V18" s="27">
        <f t="shared" si="24"/>
        <v>6903.8666666666659</v>
      </c>
      <c r="W18" s="85">
        <f t="shared" si="24"/>
        <v>7594.2533333333331</v>
      </c>
      <c r="X18" s="23"/>
      <c r="Z18" s="34">
        <f t="shared" si="25"/>
        <v>68161.600000000006</v>
      </c>
      <c r="AA18" s="35" t="s">
        <v>28</v>
      </c>
      <c r="AB18" s="27">
        <f t="shared" si="26"/>
        <v>75524.800000000003</v>
      </c>
      <c r="AC18" s="35" t="s">
        <v>28</v>
      </c>
      <c r="AD18" s="37">
        <f t="shared" si="27"/>
        <v>82846.399999999994</v>
      </c>
      <c r="AE18" s="37">
        <f t="shared" si="27"/>
        <v>91131.04</v>
      </c>
      <c r="AF18" s="23"/>
    </row>
    <row r="19" spans="1:32" x14ac:dyDescent="0.25">
      <c r="A19" s="28" t="s">
        <v>12</v>
      </c>
      <c r="B19" s="39">
        <v>39.31</v>
      </c>
      <c r="C19" s="40" t="s">
        <v>28</v>
      </c>
      <c r="D19" s="41">
        <v>43.54</v>
      </c>
      <c r="E19" s="40" t="s">
        <v>28</v>
      </c>
      <c r="F19" s="41">
        <v>47.78</v>
      </c>
      <c r="G19" s="84">
        <f t="shared" si="18"/>
        <v>52.558</v>
      </c>
      <c r="H19" s="23"/>
      <c r="J19" s="34">
        <f t="shared" si="19"/>
        <v>3144.8</v>
      </c>
      <c r="K19" s="3" t="s">
        <v>28</v>
      </c>
      <c r="L19" s="27">
        <f t="shared" si="20"/>
        <v>3483.2</v>
      </c>
      <c r="M19" s="35" t="s">
        <v>28</v>
      </c>
      <c r="N19" s="27">
        <f t="shared" si="21"/>
        <v>3822.4</v>
      </c>
      <c r="O19" s="85">
        <f t="shared" si="21"/>
        <v>4204.6400000000003</v>
      </c>
      <c r="P19" s="23"/>
      <c r="Q19" s="27"/>
      <c r="R19" s="34">
        <f t="shared" si="22"/>
        <v>6813.7333333333336</v>
      </c>
      <c r="S19" s="35" t="s">
        <v>28</v>
      </c>
      <c r="T19" s="27">
        <f t="shared" si="23"/>
        <v>7546.9333333333334</v>
      </c>
      <c r="U19" s="35" t="s">
        <v>28</v>
      </c>
      <c r="V19" s="27">
        <f t="shared" si="24"/>
        <v>8281.8666666666668</v>
      </c>
      <c r="W19" s="85">
        <f t="shared" si="24"/>
        <v>9110.0533333333351</v>
      </c>
      <c r="X19" s="23"/>
      <c r="Z19" s="34">
        <f t="shared" si="25"/>
        <v>81764.800000000003</v>
      </c>
      <c r="AA19" s="35" t="s">
        <v>28</v>
      </c>
      <c r="AB19" s="27">
        <f t="shared" si="26"/>
        <v>90563.199999999997</v>
      </c>
      <c r="AC19" s="35" t="s">
        <v>28</v>
      </c>
      <c r="AD19" s="37">
        <f t="shared" si="27"/>
        <v>99382.400000000009</v>
      </c>
      <c r="AE19" s="37">
        <f t="shared" si="27"/>
        <v>109320.64000000001</v>
      </c>
      <c r="AF19" s="23"/>
    </row>
    <row r="20" spans="1:32" hidden="1" x14ac:dyDescent="0.25">
      <c r="A20" s="28" t="s">
        <v>13</v>
      </c>
      <c r="B20" s="39">
        <v>26.92</v>
      </c>
      <c r="C20" s="40" t="s">
        <v>28</v>
      </c>
      <c r="D20" s="41">
        <v>29.82</v>
      </c>
      <c r="E20" s="40" t="s">
        <v>28</v>
      </c>
      <c r="F20" s="41">
        <v>32.72</v>
      </c>
      <c r="G20" s="84">
        <f t="shared" si="18"/>
        <v>35.991999999999997</v>
      </c>
      <c r="H20" s="23"/>
      <c r="J20" s="34">
        <f t="shared" si="19"/>
        <v>2153.6000000000004</v>
      </c>
      <c r="K20" s="3" t="s">
        <v>28</v>
      </c>
      <c r="L20" s="27">
        <f t="shared" si="20"/>
        <v>2385.6</v>
      </c>
      <c r="M20" s="35" t="s">
        <v>28</v>
      </c>
      <c r="N20" s="27">
        <f t="shared" si="21"/>
        <v>2617.6</v>
      </c>
      <c r="O20" s="85">
        <f t="shared" si="21"/>
        <v>2879.3599999999997</v>
      </c>
      <c r="P20" s="23"/>
      <c r="Q20" s="27"/>
      <c r="R20" s="34">
        <f t="shared" si="22"/>
        <v>4666.1333333333341</v>
      </c>
      <c r="S20" s="35" t="s">
        <v>28</v>
      </c>
      <c r="T20" s="27">
        <f t="shared" si="23"/>
        <v>5168.8</v>
      </c>
      <c r="U20" s="35" t="s">
        <v>28</v>
      </c>
      <c r="V20" s="27">
        <f t="shared" si="24"/>
        <v>5671.4666666666662</v>
      </c>
      <c r="W20" s="85">
        <f t="shared" si="24"/>
        <v>6238.6133333333319</v>
      </c>
      <c r="X20" s="23"/>
      <c r="Z20" s="34">
        <f t="shared" si="25"/>
        <v>55993.600000000006</v>
      </c>
      <c r="AA20" s="35" t="s">
        <v>28</v>
      </c>
      <c r="AB20" s="27">
        <f t="shared" si="26"/>
        <v>62025.599999999999</v>
      </c>
      <c r="AC20" s="35" t="s">
        <v>28</v>
      </c>
      <c r="AD20" s="37">
        <f t="shared" si="27"/>
        <v>68057.599999999991</v>
      </c>
      <c r="AE20" s="37">
        <f t="shared" si="27"/>
        <v>74863.359999999986</v>
      </c>
      <c r="AF20" s="23"/>
    </row>
    <row r="21" spans="1:32" x14ac:dyDescent="0.25">
      <c r="A21" s="28" t="s">
        <v>14</v>
      </c>
      <c r="B21" s="39">
        <v>40.58</v>
      </c>
      <c r="C21" s="40" t="s">
        <v>28</v>
      </c>
      <c r="D21" s="41">
        <v>44.96</v>
      </c>
      <c r="E21" s="40" t="s">
        <v>28</v>
      </c>
      <c r="F21" s="41">
        <v>49.32</v>
      </c>
      <c r="G21" s="84">
        <f t="shared" si="18"/>
        <v>54.252000000000002</v>
      </c>
      <c r="H21" s="23"/>
      <c r="J21" s="34">
        <f t="shared" si="19"/>
        <v>3246.3999999999996</v>
      </c>
      <c r="K21" s="3" t="s">
        <v>28</v>
      </c>
      <c r="L21" s="27">
        <f t="shared" si="20"/>
        <v>3596.8</v>
      </c>
      <c r="M21" s="35" t="s">
        <v>28</v>
      </c>
      <c r="N21" s="27">
        <f t="shared" si="21"/>
        <v>3945.6</v>
      </c>
      <c r="O21" s="85">
        <f t="shared" si="21"/>
        <v>4340.16</v>
      </c>
      <c r="P21" s="23"/>
      <c r="Q21" s="27"/>
      <c r="R21" s="34">
        <f t="shared" si="22"/>
        <v>7033.8666666666659</v>
      </c>
      <c r="S21" s="35" t="s">
        <v>28</v>
      </c>
      <c r="T21" s="27">
        <f t="shared" si="23"/>
        <v>7793.0666666666666</v>
      </c>
      <c r="U21" s="35" t="s">
        <v>28</v>
      </c>
      <c r="V21" s="27">
        <f t="shared" si="24"/>
        <v>8548.7999999999993</v>
      </c>
      <c r="W21" s="85">
        <f t="shared" si="24"/>
        <v>9403.68</v>
      </c>
      <c r="X21" s="23"/>
      <c r="Z21" s="34">
        <f t="shared" si="25"/>
        <v>84406.399999999994</v>
      </c>
      <c r="AA21" s="35" t="s">
        <v>28</v>
      </c>
      <c r="AB21" s="27">
        <f t="shared" si="26"/>
        <v>93516.800000000003</v>
      </c>
      <c r="AC21" s="35" t="s">
        <v>28</v>
      </c>
      <c r="AD21" s="37">
        <f t="shared" si="27"/>
        <v>102585.59999999999</v>
      </c>
      <c r="AE21" s="37">
        <f t="shared" si="27"/>
        <v>112844.16</v>
      </c>
      <c r="AF21" s="23"/>
    </row>
    <row r="22" spans="1:32" x14ac:dyDescent="0.25">
      <c r="A22" s="28" t="s">
        <v>15</v>
      </c>
      <c r="B22" s="39">
        <v>36.75</v>
      </c>
      <c r="C22" s="40" t="s">
        <v>28</v>
      </c>
      <c r="D22" s="41">
        <v>40.72</v>
      </c>
      <c r="E22" s="40" t="s">
        <v>28</v>
      </c>
      <c r="F22" s="41">
        <v>44.67</v>
      </c>
      <c r="G22" s="84">
        <f t="shared" si="18"/>
        <v>49.137</v>
      </c>
      <c r="H22" s="23"/>
      <c r="J22" s="34">
        <f t="shared" si="19"/>
        <v>2940</v>
      </c>
      <c r="K22" s="3" t="s">
        <v>28</v>
      </c>
      <c r="L22" s="27">
        <f t="shared" si="20"/>
        <v>3257.6</v>
      </c>
      <c r="M22" s="35" t="s">
        <v>28</v>
      </c>
      <c r="N22" s="27">
        <f t="shared" si="21"/>
        <v>3573.6000000000004</v>
      </c>
      <c r="O22" s="85">
        <f t="shared" si="21"/>
        <v>3930.96</v>
      </c>
      <c r="P22" s="23"/>
      <c r="Q22" s="27"/>
      <c r="R22" s="34">
        <f t="shared" si="22"/>
        <v>6370</v>
      </c>
      <c r="S22" s="35" t="s">
        <v>28</v>
      </c>
      <c r="T22" s="27">
        <f t="shared" si="23"/>
        <v>7058.1333333333323</v>
      </c>
      <c r="U22" s="35" t="s">
        <v>28</v>
      </c>
      <c r="V22" s="27">
        <f t="shared" si="24"/>
        <v>7742.8</v>
      </c>
      <c r="W22" s="85">
        <f t="shared" si="24"/>
        <v>8517.08</v>
      </c>
      <c r="X22" s="23"/>
      <c r="Z22" s="34">
        <f t="shared" si="25"/>
        <v>76440</v>
      </c>
      <c r="AA22" s="35" t="s">
        <v>28</v>
      </c>
      <c r="AB22" s="27">
        <f t="shared" si="26"/>
        <v>84697.599999999991</v>
      </c>
      <c r="AC22" s="35" t="s">
        <v>28</v>
      </c>
      <c r="AD22" s="37">
        <f t="shared" si="27"/>
        <v>92913.600000000006</v>
      </c>
      <c r="AE22" s="37">
        <f t="shared" si="27"/>
        <v>102204.96</v>
      </c>
      <c r="AF22" s="23"/>
    </row>
    <row r="23" spans="1:32" x14ac:dyDescent="0.25">
      <c r="A23" s="28" t="s">
        <v>16</v>
      </c>
      <c r="B23" s="39">
        <v>44.35</v>
      </c>
      <c r="C23" s="40" t="s">
        <v>28</v>
      </c>
      <c r="D23" s="41">
        <v>49.13</v>
      </c>
      <c r="E23" s="40" t="s">
        <v>28</v>
      </c>
      <c r="F23" s="41">
        <v>53.9</v>
      </c>
      <c r="G23" s="84">
        <f t="shared" si="18"/>
        <v>59.29</v>
      </c>
      <c r="H23" s="23"/>
      <c r="J23" s="34">
        <f t="shared" si="19"/>
        <v>3548</v>
      </c>
      <c r="K23" s="3" t="s">
        <v>28</v>
      </c>
      <c r="L23" s="27">
        <f t="shared" si="20"/>
        <v>3930.4</v>
      </c>
      <c r="M23" s="35" t="s">
        <v>28</v>
      </c>
      <c r="N23" s="27">
        <f t="shared" si="21"/>
        <v>4312</v>
      </c>
      <c r="O23" s="85">
        <f t="shared" si="21"/>
        <v>4743.2</v>
      </c>
      <c r="P23" s="23"/>
      <c r="Q23" s="27"/>
      <c r="R23" s="34">
        <f t="shared" si="22"/>
        <v>7687.333333333333</v>
      </c>
      <c r="S23" s="35" t="s">
        <v>28</v>
      </c>
      <c r="T23" s="27">
        <f t="shared" si="23"/>
        <v>8515.8666666666668</v>
      </c>
      <c r="U23" s="35" t="s">
        <v>28</v>
      </c>
      <c r="V23" s="27">
        <f t="shared" si="24"/>
        <v>9342.6666666666661</v>
      </c>
      <c r="W23" s="85">
        <f t="shared" si="24"/>
        <v>10276.933333333332</v>
      </c>
      <c r="X23" s="23"/>
      <c r="Z23" s="34">
        <f t="shared" si="25"/>
        <v>92248</v>
      </c>
      <c r="AA23" s="35" t="s">
        <v>28</v>
      </c>
      <c r="AB23" s="27">
        <f t="shared" si="26"/>
        <v>102190.40000000001</v>
      </c>
      <c r="AC23" s="35" t="s">
        <v>28</v>
      </c>
      <c r="AD23" s="37">
        <f t="shared" si="27"/>
        <v>112112</v>
      </c>
      <c r="AE23" s="37">
        <f t="shared" si="27"/>
        <v>123323.2</v>
      </c>
      <c r="AF23" s="23"/>
    </row>
    <row r="24" spans="1:32" hidden="1" x14ac:dyDescent="0.25">
      <c r="A24" s="28" t="s">
        <v>17</v>
      </c>
      <c r="B24" s="39">
        <v>27.64</v>
      </c>
      <c r="C24" s="40" t="s">
        <v>28</v>
      </c>
      <c r="D24" s="41">
        <v>30.62</v>
      </c>
      <c r="E24" s="40" t="s">
        <v>28</v>
      </c>
      <c r="F24" s="41">
        <v>33.6</v>
      </c>
      <c r="G24" s="84">
        <f t="shared" si="18"/>
        <v>36.96</v>
      </c>
      <c r="H24" s="23"/>
      <c r="J24" s="34">
        <f t="shared" si="19"/>
        <v>2211.1999999999998</v>
      </c>
      <c r="K24" s="3" t="s">
        <v>28</v>
      </c>
      <c r="L24" s="27">
        <f t="shared" si="20"/>
        <v>2449.6</v>
      </c>
      <c r="M24" s="35" t="s">
        <v>28</v>
      </c>
      <c r="N24" s="27">
        <f t="shared" si="21"/>
        <v>2688</v>
      </c>
      <c r="O24" s="85">
        <f t="shared" si="21"/>
        <v>2956.8</v>
      </c>
      <c r="P24" s="23"/>
      <c r="Q24" s="27"/>
      <c r="R24" s="34">
        <f t="shared" si="22"/>
        <v>4790.9333333333334</v>
      </c>
      <c r="S24" s="35" t="s">
        <v>28</v>
      </c>
      <c r="T24" s="27">
        <f t="shared" si="23"/>
        <v>5307.4666666666662</v>
      </c>
      <c r="U24" s="35" t="s">
        <v>28</v>
      </c>
      <c r="V24" s="27">
        <f t="shared" si="24"/>
        <v>5824</v>
      </c>
      <c r="W24" s="85">
        <f t="shared" si="24"/>
        <v>6406.4000000000005</v>
      </c>
      <c r="X24" s="23"/>
      <c r="Z24" s="34">
        <f t="shared" si="25"/>
        <v>57491.199999999997</v>
      </c>
      <c r="AA24" s="35" t="s">
        <v>28</v>
      </c>
      <c r="AB24" s="27">
        <f t="shared" si="26"/>
        <v>63689.599999999999</v>
      </c>
      <c r="AC24" s="35" t="s">
        <v>28</v>
      </c>
      <c r="AD24" s="37">
        <f t="shared" si="27"/>
        <v>69888</v>
      </c>
      <c r="AE24" s="37">
        <f t="shared" si="27"/>
        <v>76876.800000000003</v>
      </c>
      <c r="AF24" s="23"/>
    </row>
    <row r="25" spans="1:32" hidden="1" x14ac:dyDescent="0.25">
      <c r="A25" s="28" t="s">
        <v>18</v>
      </c>
      <c r="B25" s="39">
        <v>22.49</v>
      </c>
      <c r="C25" s="40" t="s">
        <v>28</v>
      </c>
      <c r="D25" s="41">
        <v>24.914999999999999</v>
      </c>
      <c r="E25" s="40" t="s">
        <v>28</v>
      </c>
      <c r="F25" s="41">
        <v>27.34</v>
      </c>
      <c r="G25" s="84">
        <f t="shared" si="18"/>
        <v>30.073999999999998</v>
      </c>
      <c r="H25" s="23"/>
      <c r="J25" s="34">
        <f t="shared" si="19"/>
        <v>1799.1999999999998</v>
      </c>
      <c r="K25" s="3" t="s">
        <v>28</v>
      </c>
      <c r="L25" s="27">
        <f t="shared" si="20"/>
        <v>1993.1999999999998</v>
      </c>
      <c r="M25" s="35" t="s">
        <v>28</v>
      </c>
      <c r="N25" s="27">
        <f t="shared" si="21"/>
        <v>2187.1999999999998</v>
      </c>
      <c r="O25" s="85">
        <f t="shared" si="21"/>
        <v>2405.92</v>
      </c>
      <c r="P25" s="23"/>
      <c r="Q25" s="27"/>
      <c r="R25" s="34">
        <f t="shared" si="22"/>
        <v>3898.2666666666664</v>
      </c>
      <c r="S25" s="35" t="s">
        <v>28</v>
      </c>
      <c r="T25" s="27">
        <f t="shared" si="23"/>
        <v>4318.5999999999995</v>
      </c>
      <c r="U25" s="35" t="s">
        <v>28</v>
      </c>
      <c r="V25" s="27">
        <f t="shared" si="24"/>
        <v>4738.9333333333334</v>
      </c>
      <c r="W25" s="85">
        <f t="shared" si="24"/>
        <v>5212.8266666666668</v>
      </c>
      <c r="X25" s="23"/>
      <c r="Z25" s="34">
        <f t="shared" si="25"/>
        <v>46779.199999999997</v>
      </c>
      <c r="AA25" s="35" t="s">
        <v>28</v>
      </c>
      <c r="AB25" s="27">
        <f t="shared" si="26"/>
        <v>51823.199999999997</v>
      </c>
      <c r="AC25" s="35" t="s">
        <v>28</v>
      </c>
      <c r="AD25" s="37">
        <f t="shared" si="27"/>
        <v>56867.199999999997</v>
      </c>
      <c r="AE25" s="37">
        <f t="shared" si="27"/>
        <v>62553.919999999998</v>
      </c>
      <c r="AF25" s="23"/>
    </row>
    <row r="26" spans="1:32" hidden="1" x14ac:dyDescent="0.25">
      <c r="A26" s="28" t="s">
        <v>19</v>
      </c>
      <c r="B26" s="39">
        <v>25.29</v>
      </c>
      <c r="C26" s="40" t="s">
        <v>28</v>
      </c>
      <c r="D26" s="41">
        <v>28.015000000000001</v>
      </c>
      <c r="E26" s="40" t="s">
        <v>28</v>
      </c>
      <c r="F26" s="41">
        <v>30.74</v>
      </c>
      <c r="G26" s="84">
        <f t="shared" si="18"/>
        <v>33.814</v>
      </c>
      <c r="H26" s="23"/>
      <c r="J26" s="34">
        <f t="shared" si="19"/>
        <v>2023.1999999999998</v>
      </c>
      <c r="K26" s="3" t="s">
        <v>28</v>
      </c>
      <c r="L26" s="27">
        <f t="shared" si="20"/>
        <v>2241.1999999999998</v>
      </c>
      <c r="M26" s="35" t="s">
        <v>28</v>
      </c>
      <c r="N26" s="27">
        <f t="shared" si="21"/>
        <v>2459.1999999999998</v>
      </c>
      <c r="O26" s="85">
        <f t="shared" si="21"/>
        <v>2705.12</v>
      </c>
      <c r="P26" s="23"/>
      <c r="Q26" s="27"/>
      <c r="R26" s="34">
        <f t="shared" si="22"/>
        <v>4383.5999999999995</v>
      </c>
      <c r="S26" s="35" t="s">
        <v>28</v>
      </c>
      <c r="T26" s="27">
        <f t="shared" si="23"/>
        <v>4855.9333333333334</v>
      </c>
      <c r="U26" s="35" t="s">
        <v>28</v>
      </c>
      <c r="V26" s="27">
        <f t="shared" si="24"/>
        <v>5328.2666666666664</v>
      </c>
      <c r="W26" s="85">
        <f t="shared" si="24"/>
        <v>5861.0933333333332</v>
      </c>
      <c r="X26" s="23"/>
      <c r="Z26" s="34">
        <f t="shared" si="25"/>
        <v>52603.199999999997</v>
      </c>
      <c r="AA26" s="35" t="s">
        <v>28</v>
      </c>
      <c r="AB26" s="27">
        <f t="shared" si="26"/>
        <v>58271.199999999997</v>
      </c>
      <c r="AC26" s="35" t="s">
        <v>28</v>
      </c>
      <c r="AD26" s="37">
        <f t="shared" si="27"/>
        <v>63939.199999999997</v>
      </c>
      <c r="AE26" s="37">
        <f t="shared" si="27"/>
        <v>70333.119999999995</v>
      </c>
      <c r="AF26" s="23"/>
    </row>
    <row r="27" spans="1:32" hidden="1" x14ac:dyDescent="0.25">
      <c r="A27" s="28" t="s">
        <v>20</v>
      </c>
      <c r="B27" s="39">
        <v>25.29</v>
      </c>
      <c r="C27" s="40" t="s">
        <v>28</v>
      </c>
      <c r="D27" s="41">
        <v>28.015000000000001</v>
      </c>
      <c r="E27" s="40" t="s">
        <v>28</v>
      </c>
      <c r="F27" s="41">
        <v>30.74</v>
      </c>
      <c r="G27" s="84">
        <f t="shared" si="18"/>
        <v>33.814</v>
      </c>
      <c r="H27" s="23"/>
      <c r="J27" s="34">
        <f t="shared" si="19"/>
        <v>2023.1999999999998</v>
      </c>
      <c r="K27" s="3" t="s">
        <v>28</v>
      </c>
      <c r="L27" s="27">
        <f t="shared" si="20"/>
        <v>2241.1999999999998</v>
      </c>
      <c r="M27" s="35" t="s">
        <v>28</v>
      </c>
      <c r="N27" s="27">
        <f t="shared" si="21"/>
        <v>2459.1999999999998</v>
      </c>
      <c r="O27" s="85">
        <f t="shared" si="21"/>
        <v>2705.12</v>
      </c>
      <c r="P27" s="23"/>
      <c r="Q27" s="27"/>
      <c r="R27" s="34">
        <f t="shared" si="22"/>
        <v>4383.5999999999995</v>
      </c>
      <c r="S27" s="35" t="s">
        <v>28</v>
      </c>
      <c r="T27" s="27">
        <f t="shared" si="23"/>
        <v>4855.9333333333334</v>
      </c>
      <c r="U27" s="35" t="s">
        <v>28</v>
      </c>
      <c r="V27" s="27">
        <f t="shared" si="24"/>
        <v>5328.2666666666664</v>
      </c>
      <c r="W27" s="85">
        <f t="shared" si="24"/>
        <v>5861.0933333333332</v>
      </c>
      <c r="X27" s="23"/>
      <c r="Z27" s="34">
        <f t="shared" si="25"/>
        <v>52603.199999999997</v>
      </c>
      <c r="AA27" s="35" t="s">
        <v>28</v>
      </c>
      <c r="AB27" s="27">
        <f t="shared" si="26"/>
        <v>58271.199999999997</v>
      </c>
      <c r="AC27" s="35" t="s">
        <v>28</v>
      </c>
      <c r="AD27" s="37">
        <f t="shared" si="27"/>
        <v>63939.199999999997</v>
      </c>
      <c r="AE27" s="37">
        <f t="shared" si="27"/>
        <v>70333.119999999995</v>
      </c>
      <c r="AF27" s="23"/>
    </row>
    <row r="28" spans="1:32" hidden="1" x14ac:dyDescent="0.25">
      <c r="A28" s="28" t="s">
        <v>21</v>
      </c>
      <c r="B28" s="39">
        <v>40.229999999999997</v>
      </c>
      <c r="C28" s="40" t="s">
        <v>28</v>
      </c>
      <c r="D28" s="41">
        <v>44.564999999999998</v>
      </c>
      <c r="E28" s="40" t="s">
        <v>28</v>
      </c>
      <c r="F28" s="41">
        <v>48.9</v>
      </c>
      <c r="G28" s="84">
        <f t="shared" si="18"/>
        <v>53.79</v>
      </c>
      <c r="H28" s="23"/>
      <c r="J28" s="34">
        <f t="shared" si="19"/>
        <v>3218.3999999999996</v>
      </c>
      <c r="K28" s="3" t="s">
        <v>28</v>
      </c>
      <c r="L28" s="27">
        <f t="shared" si="20"/>
        <v>3565.2</v>
      </c>
      <c r="M28" s="35" t="s">
        <v>28</v>
      </c>
      <c r="N28" s="27">
        <f t="shared" si="21"/>
        <v>3912</v>
      </c>
      <c r="O28" s="85">
        <f t="shared" si="21"/>
        <v>4303.2</v>
      </c>
      <c r="P28" s="23"/>
      <c r="Q28" s="27"/>
      <c r="R28" s="34">
        <f t="shared" si="22"/>
        <v>6973.2</v>
      </c>
      <c r="S28" s="35" t="s">
        <v>28</v>
      </c>
      <c r="T28" s="27">
        <f t="shared" si="23"/>
        <v>7724.5999999999995</v>
      </c>
      <c r="U28" s="35" t="s">
        <v>28</v>
      </c>
      <c r="V28" s="27">
        <f t="shared" si="24"/>
        <v>8476</v>
      </c>
      <c r="W28" s="85">
        <f t="shared" si="24"/>
        <v>9323.6</v>
      </c>
      <c r="X28" s="23"/>
      <c r="Z28" s="34">
        <f t="shared" si="25"/>
        <v>83678.399999999994</v>
      </c>
      <c r="AA28" s="35" t="s">
        <v>28</v>
      </c>
      <c r="AB28" s="27">
        <f t="shared" si="26"/>
        <v>92695.2</v>
      </c>
      <c r="AC28" s="35" t="s">
        <v>28</v>
      </c>
      <c r="AD28" s="37">
        <f t="shared" si="27"/>
        <v>101712</v>
      </c>
      <c r="AE28" s="37">
        <f t="shared" si="27"/>
        <v>111883.2</v>
      </c>
      <c r="AF28" s="23"/>
    </row>
    <row r="29" spans="1:32" x14ac:dyDescent="0.25">
      <c r="A29" s="28" t="s">
        <v>22</v>
      </c>
      <c r="B29" s="39">
        <v>49.14</v>
      </c>
      <c r="C29" s="40" t="s">
        <v>28</v>
      </c>
      <c r="D29" s="41">
        <v>56.08</v>
      </c>
      <c r="E29" s="40" t="s">
        <v>28</v>
      </c>
      <c r="F29" s="41">
        <v>63</v>
      </c>
      <c r="G29" s="84">
        <f t="shared" si="18"/>
        <v>69.3</v>
      </c>
      <c r="H29" s="23"/>
      <c r="J29" s="34">
        <f t="shared" si="19"/>
        <v>3931.2</v>
      </c>
      <c r="K29" s="3" t="s">
        <v>28</v>
      </c>
      <c r="L29" s="27">
        <f t="shared" si="20"/>
        <v>4486.3999999999996</v>
      </c>
      <c r="M29" s="35" t="s">
        <v>28</v>
      </c>
      <c r="N29" s="27">
        <f t="shared" si="21"/>
        <v>5040</v>
      </c>
      <c r="O29" s="85">
        <f t="shared" si="21"/>
        <v>5544</v>
      </c>
      <c r="P29" s="23"/>
      <c r="Q29" s="27"/>
      <c r="R29" s="34">
        <f t="shared" si="22"/>
        <v>8517.6</v>
      </c>
      <c r="S29" s="35" t="s">
        <v>28</v>
      </c>
      <c r="T29" s="27">
        <f t="shared" si="23"/>
        <v>9720.5333333333328</v>
      </c>
      <c r="U29" s="35" t="s">
        <v>28</v>
      </c>
      <c r="V29" s="27">
        <f t="shared" si="24"/>
        <v>10920</v>
      </c>
      <c r="W29" s="85">
        <f t="shared" si="24"/>
        <v>12012</v>
      </c>
      <c r="X29" s="23"/>
      <c r="Z29" s="34">
        <f t="shared" si="25"/>
        <v>102211.2</v>
      </c>
      <c r="AA29" s="35" t="s">
        <v>28</v>
      </c>
      <c r="AB29" s="27">
        <f t="shared" si="26"/>
        <v>116646.39999999999</v>
      </c>
      <c r="AC29" s="35" t="s">
        <v>28</v>
      </c>
      <c r="AD29" s="37">
        <f t="shared" si="27"/>
        <v>131040</v>
      </c>
      <c r="AE29" s="37">
        <f t="shared" si="27"/>
        <v>144144</v>
      </c>
      <c r="AF29" s="23"/>
    </row>
    <row r="30" spans="1:32" x14ac:dyDescent="0.25">
      <c r="A30" s="28" t="s">
        <v>23</v>
      </c>
      <c r="B30" s="39">
        <v>43</v>
      </c>
      <c r="C30" s="40" t="s">
        <v>28</v>
      </c>
      <c r="D30" s="41">
        <v>47.73</v>
      </c>
      <c r="E30" s="40" t="s">
        <v>28</v>
      </c>
      <c r="F30" s="41">
        <v>52.5</v>
      </c>
      <c r="G30" s="84">
        <f t="shared" si="18"/>
        <v>57.75</v>
      </c>
      <c r="H30" s="23"/>
      <c r="J30" s="34">
        <f t="shared" si="19"/>
        <v>3440</v>
      </c>
      <c r="K30" s="3" t="s">
        <v>28</v>
      </c>
      <c r="L30" s="27">
        <f t="shared" si="20"/>
        <v>3818.3999999999996</v>
      </c>
      <c r="M30" s="35" t="s">
        <v>28</v>
      </c>
      <c r="N30" s="27">
        <f t="shared" si="21"/>
        <v>4200</v>
      </c>
      <c r="O30" s="85">
        <f t="shared" si="21"/>
        <v>4620</v>
      </c>
      <c r="P30" s="23"/>
      <c r="Q30" s="27"/>
      <c r="R30" s="34">
        <f t="shared" si="22"/>
        <v>7453.333333333333</v>
      </c>
      <c r="S30" s="35" t="s">
        <v>28</v>
      </c>
      <c r="T30" s="27">
        <f t="shared" si="23"/>
        <v>8273.1999999999989</v>
      </c>
      <c r="U30" s="35" t="s">
        <v>28</v>
      </c>
      <c r="V30" s="27">
        <f t="shared" si="24"/>
        <v>9100</v>
      </c>
      <c r="W30" s="85">
        <f t="shared" si="24"/>
        <v>10010</v>
      </c>
      <c r="X30" s="23"/>
      <c r="Z30" s="34">
        <f t="shared" si="25"/>
        <v>89440</v>
      </c>
      <c r="AA30" s="35" t="s">
        <v>28</v>
      </c>
      <c r="AB30" s="27">
        <f t="shared" si="26"/>
        <v>99278.399999999994</v>
      </c>
      <c r="AC30" s="35" t="s">
        <v>28</v>
      </c>
      <c r="AD30" s="37">
        <f t="shared" si="27"/>
        <v>109200</v>
      </c>
      <c r="AE30" s="37">
        <f t="shared" si="27"/>
        <v>120120</v>
      </c>
      <c r="AF30" s="23"/>
    </row>
    <row r="31" spans="1:32" x14ac:dyDescent="0.25">
      <c r="A31" s="28" t="s">
        <v>24</v>
      </c>
      <c r="B31" s="39">
        <v>29.24</v>
      </c>
      <c r="C31" s="40" t="s">
        <v>28</v>
      </c>
      <c r="D31" s="41">
        <v>36.56</v>
      </c>
      <c r="E31" s="40" t="s">
        <v>28</v>
      </c>
      <c r="F31" s="41">
        <v>43.88</v>
      </c>
      <c r="G31" s="84">
        <f t="shared" si="18"/>
        <v>48.268000000000001</v>
      </c>
      <c r="H31" s="23"/>
      <c r="J31" s="34">
        <f t="shared" si="19"/>
        <v>2339.1999999999998</v>
      </c>
      <c r="K31" s="3" t="s">
        <v>28</v>
      </c>
      <c r="L31" s="27">
        <f t="shared" si="20"/>
        <v>2924.8</v>
      </c>
      <c r="M31" s="35" t="s">
        <v>28</v>
      </c>
      <c r="N31" s="27">
        <f t="shared" si="21"/>
        <v>3510.4</v>
      </c>
      <c r="O31" s="85">
        <f t="shared" si="21"/>
        <v>3861.44</v>
      </c>
      <c r="P31" s="23"/>
      <c r="Q31" s="27"/>
      <c r="R31" s="34">
        <f t="shared" si="22"/>
        <v>5068.2666666666664</v>
      </c>
      <c r="S31" s="35" t="s">
        <v>28</v>
      </c>
      <c r="T31" s="27">
        <f t="shared" si="23"/>
        <v>6337.0666666666666</v>
      </c>
      <c r="U31" s="35" t="s">
        <v>28</v>
      </c>
      <c r="V31" s="27">
        <f t="shared" si="24"/>
        <v>7605.8666666666677</v>
      </c>
      <c r="W31" s="85">
        <f t="shared" si="24"/>
        <v>8366.4533333333329</v>
      </c>
      <c r="X31" s="23"/>
      <c r="Z31" s="34">
        <f t="shared" si="25"/>
        <v>60819.199999999997</v>
      </c>
      <c r="AA31" s="35" t="s">
        <v>28</v>
      </c>
      <c r="AB31" s="27">
        <f t="shared" si="26"/>
        <v>76044.800000000003</v>
      </c>
      <c r="AC31" s="35" t="s">
        <v>28</v>
      </c>
      <c r="AD31" s="37">
        <f t="shared" si="27"/>
        <v>91270.400000000009</v>
      </c>
      <c r="AE31" s="37">
        <f t="shared" si="27"/>
        <v>100397.44</v>
      </c>
      <c r="AF31" s="23"/>
    </row>
    <row r="32" spans="1:32" x14ac:dyDescent="0.25">
      <c r="A32" s="28" t="s">
        <v>25</v>
      </c>
      <c r="B32" s="39">
        <v>29.24</v>
      </c>
      <c r="C32" s="40" t="s">
        <v>28</v>
      </c>
      <c r="D32" s="41">
        <v>36.56</v>
      </c>
      <c r="E32" s="40" t="s">
        <v>28</v>
      </c>
      <c r="F32" s="41">
        <v>43.88</v>
      </c>
      <c r="G32" s="84">
        <f t="shared" si="18"/>
        <v>48.268000000000001</v>
      </c>
      <c r="H32" s="23"/>
      <c r="J32" s="34">
        <f t="shared" si="19"/>
        <v>2339.1999999999998</v>
      </c>
      <c r="K32" s="3" t="s">
        <v>28</v>
      </c>
      <c r="L32" s="27">
        <f t="shared" si="20"/>
        <v>2924.8</v>
      </c>
      <c r="M32" s="35" t="s">
        <v>28</v>
      </c>
      <c r="N32" s="27">
        <f t="shared" si="21"/>
        <v>3510.4</v>
      </c>
      <c r="O32" s="85">
        <f t="shared" si="21"/>
        <v>3861.44</v>
      </c>
      <c r="P32" s="23"/>
      <c r="Q32" s="27"/>
      <c r="R32" s="34">
        <f t="shared" si="22"/>
        <v>5068.2666666666664</v>
      </c>
      <c r="S32" s="35" t="s">
        <v>28</v>
      </c>
      <c r="T32" s="27">
        <f t="shared" si="23"/>
        <v>6337.0666666666666</v>
      </c>
      <c r="U32" s="35" t="s">
        <v>28</v>
      </c>
      <c r="V32" s="27">
        <f t="shared" si="24"/>
        <v>7605.8666666666677</v>
      </c>
      <c r="W32" s="85">
        <f t="shared" si="24"/>
        <v>8366.4533333333329</v>
      </c>
      <c r="X32" s="23"/>
      <c r="Z32" s="34">
        <f t="shared" si="25"/>
        <v>60819.199999999997</v>
      </c>
      <c r="AA32" s="35" t="s">
        <v>28</v>
      </c>
      <c r="AB32" s="27">
        <f t="shared" si="26"/>
        <v>76044.800000000003</v>
      </c>
      <c r="AC32" s="35" t="s">
        <v>28</v>
      </c>
      <c r="AD32" s="37">
        <f t="shared" si="27"/>
        <v>91270.400000000009</v>
      </c>
      <c r="AE32" s="37">
        <f t="shared" si="27"/>
        <v>100397.44</v>
      </c>
      <c r="AF32" s="23"/>
    </row>
    <row r="33" spans="1:32" x14ac:dyDescent="0.25">
      <c r="A33" s="28" t="s">
        <v>240</v>
      </c>
      <c r="B33" s="39">
        <v>42.93</v>
      </c>
      <c r="C33" s="40" t="s">
        <v>28</v>
      </c>
      <c r="D33" s="41">
        <v>47.58</v>
      </c>
      <c r="E33" s="40" t="s">
        <v>28</v>
      </c>
      <c r="F33" s="41">
        <v>52.71</v>
      </c>
      <c r="G33" s="84">
        <f t="shared" si="18"/>
        <v>57.981000000000002</v>
      </c>
      <c r="H33" s="23"/>
      <c r="J33" s="34">
        <f t="shared" si="19"/>
        <v>3434.4</v>
      </c>
      <c r="L33" s="27">
        <f t="shared" si="20"/>
        <v>3806.3999999999996</v>
      </c>
      <c r="M33" s="35"/>
      <c r="N33" s="27">
        <f t="shared" si="21"/>
        <v>4216.8</v>
      </c>
      <c r="O33" s="85">
        <f t="shared" si="21"/>
        <v>4638.4800000000005</v>
      </c>
      <c r="P33" s="23"/>
      <c r="Q33" s="27"/>
      <c r="R33" s="34">
        <f t="shared" si="22"/>
        <v>7441.2000000000007</v>
      </c>
      <c r="S33" s="35"/>
      <c r="T33" s="27">
        <f t="shared" si="23"/>
        <v>8247.1999999999989</v>
      </c>
      <c r="U33" s="35"/>
      <c r="V33" s="27">
        <f t="shared" si="24"/>
        <v>9136.4</v>
      </c>
      <c r="W33" s="85">
        <f t="shared" si="24"/>
        <v>10050.040000000001</v>
      </c>
      <c r="X33" s="23"/>
      <c r="Z33" s="34">
        <f t="shared" si="25"/>
        <v>89294.400000000009</v>
      </c>
      <c r="AA33" s="35"/>
      <c r="AB33" s="27">
        <f t="shared" si="26"/>
        <v>98966.399999999994</v>
      </c>
      <c r="AC33" s="35"/>
      <c r="AD33" s="37">
        <f t="shared" si="27"/>
        <v>109636.8</v>
      </c>
      <c r="AE33" s="37">
        <f t="shared" si="27"/>
        <v>120600.48000000001</v>
      </c>
      <c r="AF33" s="23"/>
    </row>
    <row r="34" spans="1:32" x14ac:dyDescent="0.25">
      <c r="A34" s="28" t="s">
        <v>26</v>
      </c>
      <c r="B34" s="39">
        <v>46.56</v>
      </c>
      <c r="C34" s="40" t="s">
        <v>28</v>
      </c>
      <c r="D34" s="41">
        <v>51.59</v>
      </c>
      <c r="E34" s="40" t="s">
        <v>28</v>
      </c>
      <c r="F34" s="41">
        <v>56.61</v>
      </c>
      <c r="G34" s="84">
        <f t="shared" si="18"/>
        <v>62.271000000000001</v>
      </c>
      <c r="H34" s="23"/>
      <c r="J34" s="34">
        <f t="shared" si="19"/>
        <v>3724.8</v>
      </c>
      <c r="K34" s="3" t="s">
        <v>28</v>
      </c>
      <c r="L34" s="27">
        <f t="shared" si="20"/>
        <v>4127.2000000000007</v>
      </c>
      <c r="M34" s="35" t="s">
        <v>28</v>
      </c>
      <c r="N34" s="27">
        <f t="shared" si="21"/>
        <v>4528.8</v>
      </c>
      <c r="O34" s="85">
        <f t="shared" si="21"/>
        <v>4981.68</v>
      </c>
      <c r="P34" s="23"/>
      <c r="Q34" s="27"/>
      <c r="R34" s="34">
        <f t="shared" si="22"/>
        <v>8070.4000000000005</v>
      </c>
      <c r="S34" s="35" t="s">
        <v>28</v>
      </c>
      <c r="T34" s="27">
        <f t="shared" si="23"/>
        <v>8942.2666666666682</v>
      </c>
      <c r="U34" s="35" t="s">
        <v>28</v>
      </c>
      <c r="V34" s="27">
        <f t="shared" si="24"/>
        <v>9812.4</v>
      </c>
      <c r="W34" s="85">
        <f t="shared" si="24"/>
        <v>10793.640000000001</v>
      </c>
      <c r="X34" s="23"/>
      <c r="Z34" s="34">
        <f t="shared" si="25"/>
        <v>96844.800000000003</v>
      </c>
      <c r="AA34" s="35" t="s">
        <v>28</v>
      </c>
      <c r="AB34" s="27">
        <f t="shared" si="26"/>
        <v>107307.20000000001</v>
      </c>
      <c r="AC34" s="35" t="s">
        <v>28</v>
      </c>
      <c r="AD34" s="37">
        <f t="shared" si="27"/>
        <v>117748.8</v>
      </c>
      <c r="AE34" s="37">
        <f t="shared" si="27"/>
        <v>129523.68000000001</v>
      </c>
      <c r="AF34" s="23"/>
    </row>
    <row r="35" spans="1:32" x14ac:dyDescent="0.25">
      <c r="A35" s="28" t="s">
        <v>27</v>
      </c>
      <c r="B35" s="39">
        <v>33.65</v>
      </c>
      <c r="C35" s="40" t="s">
        <v>28</v>
      </c>
      <c r="D35" s="41">
        <v>36.549999999999997</v>
      </c>
      <c r="E35" s="40" t="s">
        <v>28</v>
      </c>
      <c r="F35" s="41">
        <v>40.64</v>
      </c>
      <c r="G35" s="84">
        <f t="shared" si="18"/>
        <v>44.704000000000001</v>
      </c>
      <c r="H35" s="23"/>
      <c r="J35" s="34">
        <f t="shared" si="19"/>
        <v>2692</v>
      </c>
      <c r="K35" s="3" t="s">
        <v>28</v>
      </c>
      <c r="L35" s="27">
        <f t="shared" si="20"/>
        <v>2924</v>
      </c>
      <c r="M35" s="35" t="s">
        <v>28</v>
      </c>
      <c r="N35" s="27">
        <f t="shared" si="21"/>
        <v>3251.2</v>
      </c>
      <c r="O35" s="85">
        <f t="shared" si="21"/>
        <v>3576.32</v>
      </c>
      <c r="P35" s="23"/>
      <c r="Q35" s="27"/>
      <c r="R35" s="34">
        <f t="shared" si="22"/>
        <v>5832.666666666667</v>
      </c>
      <c r="S35" s="35" t="s">
        <v>28</v>
      </c>
      <c r="T35" s="27">
        <f t="shared" si="23"/>
        <v>6335.333333333333</v>
      </c>
      <c r="U35" s="35" t="s">
        <v>28</v>
      </c>
      <c r="V35" s="27">
        <f t="shared" si="24"/>
        <v>7044.2666666666664</v>
      </c>
      <c r="W35" s="85">
        <f t="shared" si="24"/>
        <v>7748.6933333333336</v>
      </c>
      <c r="X35" s="23"/>
      <c r="Z35" s="34">
        <f t="shared" si="25"/>
        <v>69992</v>
      </c>
      <c r="AA35" s="35" t="s">
        <v>28</v>
      </c>
      <c r="AB35" s="27">
        <f t="shared" si="26"/>
        <v>76024</v>
      </c>
      <c r="AC35" s="35" t="s">
        <v>28</v>
      </c>
      <c r="AD35" s="37">
        <f t="shared" si="27"/>
        <v>84531.199999999997</v>
      </c>
      <c r="AE35" s="37">
        <f t="shared" si="27"/>
        <v>92984.320000000007</v>
      </c>
      <c r="AF35" s="23"/>
    </row>
    <row r="36" spans="1:32" ht="14.1" customHeight="1" x14ac:dyDescent="0.25">
      <c r="A36" s="43"/>
      <c r="B36" s="44"/>
      <c r="C36" s="45"/>
      <c r="D36" s="45"/>
      <c r="E36" s="46"/>
      <c r="F36" s="45"/>
      <c r="G36" s="80"/>
      <c r="H36" s="23"/>
      <c r="J36" s="47"/>
      <c r="K36" s="46"/>
      <c r="L36" s="48"/>
      <c r="M36" s="49"/>
      <c r="N36" s="48"/>
      <c r="O36" s="83"/>
      <c r="P36" s="23"/>
      <c r="Q36" s="27"/>
      <c r="R36" s="47"/>
      <c r="S36" s="49"/>
      <c r="T36" s="48"/>
      <c r="U36" s="49"/>
      <c r="V36" s="48"/>
      <c r="W36" s="83"/>
      <c r="X36" s="23"/>
      <c r="Z36" s="47"/>
      <c r="AA36" s="49"/>
      <c r="AB36" s="48"/>
      <c r="AC36" s="49"/>
      <c r="AD36" s="48"/>
      <c r="AE36" s="83"/>
      <c r="AF36" s="23"/>
    </row>
    <row r="37" spans="1:32" s="21" customFormat="1" ht="14.1" customHeight="1" x14ac:dyDescent="0.25">
      <c r="A37" s="19" t="s">
        <v>235</v>
      </c>
      <c r="B37" s="20"/>
      <c r="E37" s="22"/>
      <c r="G37" s="80"/>
      <c r="H37" s="23"/>
      <c r="I37" s="2"/>
      <c r="J37" s="24"/>
      <c r="K37" s="22"/>
      <c r="L37" s="25"/>
      <c r="M37" s="26"/>
      <c r="N37" s="25"/>
      <c r="O37" s="80"/>
      <c r="P37" s="23"/>
      <c r="Q37" s="27"/>
      <c r="R37" s="24"/>
      <c r="S37" s="26"/>
      <c r="T37" s="25"/>
      <c r="U37" s="26"/>
      <c r="V37" s="25"/>
      <c r="W37" s="80"/>
      <c r="X37" s="23"/>
      <c r="Z37" s="24"/>
      <c r="AA37" s="26"/>
      <c r="AB37" s="25"/>
      <c r="AC37" s="26"/>
      <c r="AD37" s="25"/>
      <c r="AE37" s="83"/>
      <c r="AF37" s="23"/>
    </row>
    <row r="38" spans="1:32" x14ac:dyDescent="0.25">
      <c r="A38" s="28" t="s">
        <v>9</v>
      </c>
      <c r="B38" s="39">
        <v>25.78</v>
      </c>
      <c r="C38" s="40" t="s">
        <v>28</v>
      </c>
      <c r="D38" s="41">
        <v>28.58</v>
      </c>
      <c r="E38" s="40" t="s">
        <v>28</v>
      </c>
      <c r="F38" s="41">
        <v>31.49</v>
      </c>
      <c r="G38" s="84">
        <f t="shared" ref="G38:G59" si="28">F38+(F38*0.1)</f>
        <v>34.638999999999996</v>
      </c>
      <c r="H38" s="23"/>
      <c r="J38" s="34">
        <f t="shared" ref="J38:J59" si="29">B38*80</f>
        <v>2062.4</v>
      </c>
      <c r="K38" s="3" t="s">
        <v>28</v>
      </c>
      <c r="L38" s="27">
        <f t="shared" ref="L38:L59" si="30">D38*80</f>
        <v>2286.3999999999996</v>
      </c>
      <c r="M38" s="35" t="s">
        <v>28</v>
      </c>
      <c r="N38" s="27">
        <f t="shared" ref="N38:N59" si="31">F38*80</f>
        <v>2519.1999999999998</v>
      </c>
      <c r="O38" s="85">
        <f t="shared" ref="O38:O59" si="32">G38*80</f>
        <v>2771.12</v>
      </c>
      <c r="P38" s="23"/>
      <c r="Q38" s="27"/>
      <c r="R38" s="34">
        <f t="shared" ref="R38:R59" si="33">(J38*26)/12</f>
        <v>4468.5333333333338</v>
      </c>
      <c r="S38" s="35" t="s">
        <v>28</v>
      </c>
      <c r="T38" s="27">
        <f t="shared" ref="T38:T59" si="34">(L38*26)/12</f>
        <v>4953.8666666666659</v>
      </c>
      <c r="U38" s="35" t="s">
        <v>28</v>
      </c>
      <c r="V38" s="27">
        <f t="shared" ref="V38:V59" si="35">(N38*26)/12</f>
        <v>5458.2666666666664</v>
      </c>
      <c r="W38" s="85">
        <f t="shared" ref="W38:W59" si="36">(O38*26)/12</f>
        <v>6004.0933333333332</v>
      </c>
      <c r="X38" s="23"/>
      <c r="Z38" s="34">
        <f t="shared" ref="Z38:Z59" si="37">J38*26</f>
        <v>53622.400000000001</v>
      </c>
      <c r="AA38" s="35" t="s">
        <v>28</v>
      </c>
      <c r="AB38" s="27">
        <f t="shared" ref="AB38:AB59" si="38">L38*26</f>
        <v>59446.399999999994</v>
      </c>
      <c r="AC38" s="35" t="s">
        <v>28</v>
      </c>
      <c r="AD38" s="37">
        <f t="shared" ref="AD38:AD59" si="39">N38*26</f>
        <v>65499.199999999997</v>
      </c>
      <c r="AE38" s="37">
        <f t="shared" ref="AE38:AE59" si="40">O38*26</f>
        <v>72049.119999999995</v>
      </c>
      <c r="AF38" s="23"/>
    </row>
    <row r="39" spans="1:32" x14ac:dyDescent="0.25">
      <c r="A39" s="28" t="s">
        <v>10</v>
      </c>
      <c r="B39" s="39">
        <v>42.78</v>
      </c>
      <c r="C39" s="40" t="s">
        <v>28</v>
      </c>
      <c r="D39" s="41">
        <v>47.18</v>
      </c>
      <c r="E39" s="40" t="s">
        <v>28</v>
      </c>
      <c r="F39" s="41">
        <v>51.7</v>
      </c>
      <c r="G39" s="84">
        <f t="shared" si="28"/>
        <v>56.870000000000005</v>
      </c>
      <c r="H39" s="23"/>
      <c r="J39" s="34">
        <f t="shared" si="29"/>
        <v>3422.4</v>
      </c>
      <c r="K39" s="3" t="s">
        <v>28</v>
      </c>
      <c r="L39" s="27">
        <f t="shared" si="30"/>
        <v>3774.4</v>
      </c>
      <c r="M39" s="35" t="s">
        <v>28</v>
      </c>
      <c r="N39" s="27">
        <f t="shared" si="31"/>
        <v>4136</v>
      </c>
      <c r="O39" s="85">
        <f t="shared" si="32"/>
        <v>4549.6000000000004</v>
      </c>
      <c r="P39" s="23"/>
      <c r="Q39" s="27"/>
      <c r="R39" s="34">
        <f t="shared" si="33"/>
        <v>7415.2000000000007</v>
      </c>
      <c r="S39" s="35" t="s">
        <v>28</v>
      </c>
      <c r="T39" s="27">
        <f t="shared" si="34"/>
        <v>8177.8666666666677</v>
      </c>
      <c r="U39" s="35" t="s">
        <v>28</v>
      </c>
      <c r="V39" s="27">
        <f t="shared" si="35"/>
        <v>8961.3333333333339</v>
      </c>
      <c r="W39" s="85">
        <f t="shared" si="36"/>
        <v>9857.4666666666672</v>
      </c>
      <c r="X39" s="23"/>
      <c r="Z39" s="34">
        <f t="shared" si="37"/>
        <v>88982.400000000009</v>
      </c>
      <c r="AA39" s="35" t="s">
        <v>28</v>
      </c>
      <c r="AB39" s="27">
        <f t="shared" si="38"/>
        <v>98134.400000000009</v>
      </c>
      <c r="AC39" s="35" t="s">
        <v>28</v>
      </c>
      <c r="AD39" s="37">
        <f t="shared" si="39"/>
        <v>107536</v>
      </c>
      <c r="AE39" s="37">
        <f t="shared" si="40"/>
        <v>118289.60000000001</v>
      </c>
      <c r="AF39" s="23"/>
    </row>
    <row r="40" spans="1:32" x14ac:dyDescent="0.25">
      <c r="A40" s="28" t="s">
        <v>11</v>
      </c>
      <c r="B40" s="39">
        <v>34.08</v>
      </c>
      <c r="C40" s="40" t="s">
        <v>28</v>
      </c>
      <c r="D40" s="41">
        <v>37.76</v>
      </c>
      <c r="E40" s="40" t="s">
        <v>28</v>
      </c>
      <c r="F40" s="41">
        <v>41.42</v>
      </c>
      <c r="G40" s="84">
        <f t="shared" si="28"/>
        <v>45.562000000000005</v>
      </c>
      <c r="H40" s="23"/>
      <c r="J40" s="34">
        <f t="shared" si="29"/>
        <v>2726.3999999999996</v>
      </c>
      <c r="K40" s="3" t="s">
        <v>28</v>
      </c>
      <c r="L40" s="27">
        <f t="shared" si="30"/>
        <v>3020.7999999999997</v>
      </c>
      <c r="M40" s="35" t="s">
        <v>28</v>
      </c>
      <c r="N40" s="27">
        <f t="shared" si="31"/>
        <v>3313.6000000000004</v>
      </c>
      <c r="O40" s="85">
        <f t="shared" si="32"/>
        <v>3644.9600000000005</v>
      </c>
      <c r="P40" s="23"/>
      <c r="Q40" s="27"/>
      <c r="R40" s="34">
        <f t="shared" si="33"/>
        <v>5907.2</v>
      </c>
      <c r="S40" s="35" t="s">
        <v>28</v>
      </c>
      <c r="T40" s="27">
        <f t="shared" si="34"/>
        <v>6545.0666666666657</v>
      </c>
      <c r="U40" s="35" t="s">
        <v>28</v>
      </c>
      <c r="V40" s="27">
        <f t="shared" si="35"/>
        <v>7179.4666666666672</v>
      </c>
      <c r="W40" s="85">
        <f t="shared" si="36"/>
        <v>7897.4133333333339</v>
      </c>
      <c r="X40" s="23"/>
      <c r="Z40" s="34">
        <f t="shared" si="37"/>
        <v>70886.399999999994</v>
      </c>
      <c r="AA40" s="35" t="s">
        <v>28</v>
      </c>
      <c r="AB40" s="27">
        <f t="shared" si="38"/>
        <v>78540.799999999988</v>
      </c>
      <c r="AC40" s="35" t="s">
        <v>28</v>
      </c>
      <c r="AD40" s="37">
        <f t="shared" si="39"/>
        <v>86153.600000000006</v>
      </c>
      <c r="AE40" s="37">
        <f t="shared" si="40"/>
        <v>94768.960000000006</v>
      </c>
      <c r="AF40" s="23"/>
    </row>
    <row r="41" spans="1:32" x14ac:dyDescent="0.25">
      <c r="A41" s="28" t="s">
        <v>249</v>
      </c>
      <c r="B41" s="39">
        <v>48.42</v>
      </c>
      <c r="C41" s="40" t="s">
        <v>28</v>
      </c>
      <c r="D41" s="41">
        <v>53.65</v>
      </c>
      <c r="E41" s="40" t="s">
        <v>28</v>
      </c>
      <c r="F41" s="41">
        <v>58.87</v>
      </c>
      <c r="G41" s="84">
        <f t="shared" ref="G41" si="41">F41+(F41*0.1)</f>
        <v>64.757000000000005</v>
      </c>
      <c r="H41" s="23"/>
      <c r="J41" s="34">
        <f t="shared" ref="J41" si="42">B41*80</f>
        <v>3873.6000000000004</v>
      </c>
      <c r="K41" s="3" t="s">
        <v>28</v>
      </c>
      <c r="L41" s="27">
        <f t="shared" ref="L41" si="43">D41*80</f>
        <v>4292</v>
      </c>
      <c r="M41" s="35" t="s">
        <v>28</v>
      </c>
      <c r="N41" s="27">
        <f t="shared" ref="N41" si="44">F41*80</f>
        <v>4709.5999999999995</v>
      </c>
      <c r="O41" s="85">
        <f t="shared" ref="O41" si="45">G41*80</f>
        <v>5180.5600000000004</v>
      </c>
      <c r="P41" s="23"/>
      <c r="Q41" s="27"/>
      <c r="R41" s="34">
        <f t="shared" ref="R41" si="46">(J41*26)/12</f>
        <v>8392.8000000000011</v>
      </c>
      <c r="S41" s="35" t="s">
        <v>28</v>
      </c>
      <c r="T41" s="27">
        <f t="shared" ref="T41" si="47">(L41*26)/12</f>
        <v>9299.3333333333339</v>
      </c>
      <c r="U41" s="35" t="s">
        <v>28</v>
      </c>
      <c r="V41" s="27">
        <f t="shared" ref="V41" si="48">(N41*26)/12</f>
        <v>10204.133333333333</v>
      </c>
      <c r="W41" s="85">
        <f t="shared" ref="W41" si="49">(O41*26)/12</f>
        <v>11224.546666666667</v>
      </c>
      <c r="X41" s="23"/>
      <c r="Z41" s="34">
        <f t="shared" ref="Z41" si="50">J41*26</f>
        <v>100713.60000000001</v>
      </c>
      <c r="AA41" s="35" t="s">
        <v>28</v>
      </c>
      <c r="AB41" s="27">
        <f t="shared" ref="AB41" si="51">L41*26</f>
        <v>111592</v>
      </c>
      <c r="AC41" s="35" t="s">
        <v>28</v>
      </c>
      <c r="AD41" s="37">
        <f t="shared" ref="AD41" si="52">N41*26</f>
        <v>122449.59999999999</v>
      </c>
      <c r="AE41" s="37">
        <f t="shared" ref="AE41" si="53">O41*26</f>
        <v>134694.56</v>
      </c>
      <c r="AF41" s="23"/>
    </row>
    <row r="42" spans="1:32" x14ac:dyDescent="0.25">
      <c r="A42" s="28" t="s">
        <v>12</v>
      </c>
      <c r="B42" s="39">
        <v>40.880000000000003</v>
      </c>
      <c r="C42" s="40" t="s">
        <v>28</v>
      </c>
      <c r="D42" s="41">
        <v>45.28</v>
      </c>
      <c r="E42" s="40" t="s">
        <v>28</v>
      </c>
      <c r="F42" s="41">
        <v>49.69</v>
      </c>
      <c r="G42" s="84">
        <f t="shared" si="28"/>
        <v>54.658999999999999</v>
      </c>
      <c r="H42" s="23"/>
      <c r="J42" s="34">
        <f t="shared" si="29"/>
        <v>3270.4</v>
      </c>
      <c r="K42" s="3" t="s">
        <v>28</v>
      </c>
      <c r="L42" s="27">
        <f t="shared" si="30"/>
        <v>3622.4</v>
      </c>
      <c r="M42" s="35" t="s">
        <v>28</v>
      </c>
      <c r="N42" s="27">
        <f t="shared" si="31"/>
        <v>3975.2</v>
      </c>
      <c r="O42" s="85">
        <f t="shared" si="32"/>
        <v>4372.72</v>
      </c>
      <c r="P42" s="23"/>
      <c r="Q42" s="27"/>
      <c r="R42" s="34">
        <f t="shared" si="33"/>
        <v>7085.8666666666677</v>
      </c>
      <c r="S42" s="35" t="s">
        <v>28</v>
      </c>
      <c r="T42" s="27">
        <f t="shared" si="34"/>
        <v>7848.5333333333338</v>
      </c>
      <c r="U42" s="35" t="s">
        <v>28</v>
      </c>
      <c r="V42" s="27">
        <f t="shared" si="35"/>
        <v>8612.9333333333325</v>
      </c>
      <c r="W42" s="85">
        <f t="shared" si="36"/>
        <v>9474.2266666666674</v>
      </c>
      <c r="X42" s="23"/>
      <c r="Z42" s="34">
        <f t="shared" si="37"/>
        <v>85030.400000000009</v>
      </c>
      <c r="AA42" s="35" t="s">
        <v>28</v>
      </c>
      <c r="AB42" s="27">
        <f t="shared" si="38"/>
        <v>94182.400000000009</v>
      </c>
      <c r="AC42" s="35" t="s">
        <v>28</v>
      </c>
      <c r="AD42" s="37">
        <f t="shared" si="39"/>
        <v>103355.2</v>
      </c>
      <c r="AE42" s="37">
        <f t="shared" si="40"/>
        <v>113690.72</v>
      </c>
      <c r="AF42" s="23"/>
    </row>
    <row r="43" spans="1:32" hidden="1" x14ac:dyDescent="0.25">
      <c r="A43" s="28" t="s">
        <v>13</v>
      </c>
      <c r="B43" s="39"/>
      <c r="C43" s="40" t="s">
        <v>28</v>
      </c>
      <c r="D43" s="41"/>
      <c r="E43" s="40" t="s">
        <v>28</v>
      </c>
      <c r="F43" s="41"/>
      <c r="G43" s="84">
        <f t="shared" si="28"/>
        <v>0</v>
      </c>
      <c r="H43" s="23"/>
      <c r="J43" s="34">
        <f t="shared" si="29"/>
        <v>0</v>
      </c>
      <c r="K43" s="3" t="s">
        <v>28</v>
      </c>
      <c r="L43" s="27">
        <f t="shared" si="30"/>
        <v>0</v>
      </c>
      <c r="M43" s="35" t="s">
        <v>28</v>
      </c>
      <c r="N43" s="27">
        <f t="shared" si="31"/>
        <v>0</v>
      </c>
      <c r="O43" s="85">
        <f t="shared" si="32"/>
        <v>0</v>
      </c>
      <c r="P43" s="23"/>
      <c r="Q43" s="27"/>
      <c r="R43" s="34">
        <f t="shared" si="33"/>
        <v>0</v>
      </c>
      <c r="S43" s="35" t="s">
        <v>28</v>
      </c>
      <c r="T43" s="27">
        <f t="shared" si="34"/>
        <v>0</v>
      </c>
      <c r="U43" s="35" t="s">
        <v>28</v>
      </c>
      <c r="V43" s="27">
        <f t="shared" si="35"/>
        <v>0</v>
      </c>
      <c r="W43" s="85">
        <f t="shared" si="36"/>
        <v>0</v>
      </c>
      <c r="X43" s="23"/>
      <c r="Z43" s="34">
        <f t="shared" si="37"/>
        <v>0</v>
      </c>
      <c r="AA43" s="35" t="s">
        <v>28</v>
      </c>
      <c r="AB43" s="27">
        <f t="shared" si="38"/>
        <v>0</v>
      </c>
      <c r="AC43" s="35" t="s">
        <v>28</v>
      </c>
      <c r="AD43" s="37">
        <f t="shared" si="39"/>
        <v>0</v>
      </c>
      <c r="AE43" s="37">
        <f t="shared" si="40"/>
        <v>0</v>
      </c>
      <c r="AF43" s="23"/>
    </row>
    <row r="44" spans="1:32" x14ac:dyDescent="0.25">
      <c r="A44" s="28" t="s">
        <v>14</v>
      </c>
      <c r="B44" s="39">
        <v>42.2</v>
      </c>
      <c r="C44" s="40" t="s">
        <v>28</v>
      </c>
      <c r="D44" s="41">
        <v>46.76</v>
      </c>
      <c r="E44" s="40" t="s">
        <v>28</v>
      </c>
      <c r="F44" s="41">
        <v>51.29</v>
      </c>
      <c r="G44" s="84">
        <f t="shared" si="28"/>
        <v>56.418999999999997</v>
      </c>
      <c r="H44" s="23"/>
      <c r="J44" s="34">
        <f t="shared" si="29"/>
        <v>3376</v>
      </c>
      <c r="K44" s="3" t="s">
        <v>28</v>
      </c>
      <c r="L44" s="27">
        <f t="shared" si="30"/>
        <v>3740.7999999999997</v>
      </c>
      <c r="M44" s="35" t="s">
        <v>28</v>
      </c>
      <c r="N44" s="27">
        <f t="shared" si="31"/>
        <v>4103.2</v>
      </c>
      <c r="O44" s="85">
        <f t="shared" si="32"/>
        <v>4513.5199999999995</v>
      </c>
      <c r="P44" s="23"/>
      <c r="Q44" s="27"/>
      <c r="R44" s="34">
        <f t="shared" si="33"/>
        <v>7314.666666666667</v>
      </c>
      <c r="S44" s="35" t="s">
        <v>28</v>
      </c>
      <c r="T44" s="27">
        <f t="shared" si="34"/>
        <v>8105.0666666666657</v>
      </c>
      <c r="U44" s="35" t="s">
        <v>28</v>
      </c>
      <c r="V44" s="27">
        <f t="shared" si="35"/>
        <v>8890.2666666666664</v>
      </c>
      <c r="W44" s="85">
        <f t="shared" si="36"/>
        <v>9779.2933333333331</v>
      </c>
      <c r="X44" s="23"/>
      <c r="Z44" s="34">
        <f t="shared" si="37"/>
        <v>87776</v>
      </c>
      <c r="AA44" s="35" t="s">
        <v>28</v>
      </c>
      <c r="AB44" s="27">
        <f t="shared" si="38"/>
        <v>97260.799999999988</v>
      </c>
      <c r="AC44" s="35" t="s">
        <v>28</v>
      </c>
      <c r="AD44" s="37">
        <f t="shared" si="39"/>
        <v>106683.2</v>
      </c>
      <c r="AE44" s="37">
        <f t="shared" si="40"/>
        <v>117351.51999999999</v>
      </c>
      <c r="AF44" s="23"/>
    </row>
    <row r="45" spans="1:32" x14ac:dyDescent="0.25">
      <c r="A45" s="28" t="s">
        <v>15</v>
      </c>
      <c r="B45" s="39">
        <v>38.22</v>
      </c>
      <c r="C45" s="40" t="s">
        <v>28</v>
      </c>
      <c r="D45" s="41">
        <v>42.35</v>
      </c>
      <c r="E45" s="40" t="s">
        <v>28</v>
      </c>
      <c r="F45" s="41">
        <v>46.46</v>
      </c>
      <c r="G45" s="84">
        <f t="shared" si="28"/>
        <v>51.106000000000002</v>
      </c>
      <c r="H45" s="23"/>
      <c r="J45" s="34">
        <f t="shared" si="29"/>
        <v>3057.6</v>
      </c>
      <c r="K45" s="3" t="s">
        <v>28</v>
      </c>
      <c r="L45" s="27">
        <f t="shared" si="30"/>
        <v>3388</v>
      </c>
      <c r="M45" s="35" t="s">
        <v>28</v>
      </c>
      <c r="N45" s="27">
        <f t="shared" si="31"/>
        <v>3716.8</v>
      </c>
      <c r="O45" s="85">
        <f t="shared" si="32"/>
        <v>4088.48</v>
      </c>
      <c r="P45" s="23"/>
      <c r="Q45" s="27"/>
      <c r="R45" s="34">
        <f t="shared" si="33"/>
        <v>6624.7999999999993</v>
      </c>
      <c r="S45" s="35" t="s">
        <v>28</v>
      </c>
      <c r="T45" s="27">
        <f t="shared" si="34"/>
        <v>7340.666666666667</v>
      </c>
      <c r="U45" s="35" t="s">
        <v>28</v>
      </c>
      <c r="V45" s="27">
        <f t="shared" si="35"/>
        <v>8053.0666666666666</v>
      </c>
      <c r="W45" s="85">
        <f t="shared" si="36"/>
        <v>8858.373333333333</v>
      </c>
      <c r="X45" s="23"/>
      <c r="Z45" s="34">
        <f t="shared" si="37"/>
        <v>79497.599999999991</v>
      </c>
      <c r="AA45" s="35" t="s">
        <v>28</v>
      </c>
      <c r="AB45" s="27">
        <f t="shared" si="38"/>
        <v>88088</v>
      </c>
      <c r="AC45" s="35" t="s">
        <v>28</v>
      </c>
      <c r="AD45" s="37">
        <f t="shared" si="39"/>
        <v>96636.800000000003</v>
      </c>
      <c r="AE45" s="37">
        <f t="shared" si="40"/>
        <v>106300.48</v>
      </c>
      <c r="AF45" s="23"/>
    </row>
    <row r="46" spans="1:32" x14ac:dyDescent="0.25">
      <c r="A46" s="28" t="s">
        <v>247</v>
      </c>
      <c r="B46" s="39">
        <v>40.119999999999997</v>
      </c>
      <c r="C46" s="40" t="s">
        <v>28</v>
      </c>
      <c r="D46" s="41">
        <v>44.44</v>
      </c>
      <c r="E46" s="40" t="s">
        <v>28</v>
      </c>
      <c r="F46" s="41">
        <v>48.76</v>
      </c>
      <c r="G46" s="84">
        <f t="shared" si="28"/>
        <v>53.635999999999996</v>
      </c>
      <c r="H46" s="23"/>
      <c r="J46" s="34">
        <f t="shared" si="29"/>
        <v>3209.6</v>
      </c>
      <c r="L46" s="27">
        <f t="shared" si="30"/>
        <v>3555.2</v>
      </c>
      <c r="M46" s="35"/>
      <c r="N46" s="27">
        <f t="shared" si="31"/>
        <v>3900.7999999999997</v>
      </c>
      <c r="O46" s="85">
        <f t="shared" si="32"/>
        <v>4290.8799999999992</v>
      </c>
      <c r="P46" s="23"/>
      <c r="Q46" s="27"/>
      <c r="R46" s="34">
        <f t="shared" si="33"/>
        <v>6954.1333333333323</v>
      </c>
      <c r="S46" s="35"/>
      <c r="T46" s="27">
        <f t="shared" si="34"/>
        <v>7702.9333333333334</v>
      </c>
      <c r="U46" s="35"/>
      <c r="V46" s="27">
        <f t="shared" si="35"/>
        <v>8451.7333333333318</v>
      </c>
      <c r="W46" s="85">
        <f t="shared" si="36"/>
        <v>9296.906666666664</v>
      </c>
      <c r="X46" s="23"/>
      <c r="Z46" s="34">
        <f t="shared" si="37"/>
        <v>83449.599999999991</v>
      </c>
      <c r="AA46" s="35"/>
      <c r="AB46" s="27">
        <f t="shared" si="38"/>
        <v>92435.199999999997</v>
      </c>
      <c r="AC46" s="35"/>
      <c r="AD46" s="37">
        <f t="shared" si="39"/>
        <v>101420.79999999999</v>
      </c>
      <c r="AE46" s="37">
        <f t="shared" si="40"/>
        <v>111562.87999999998</v>
      </c>
      <c r="AF46" s="23"/>
    </row>
    <row r="47" spans="1:32" x14ac:dyDescent="0.25">
      <c r="A47" s="28" t="s">
        <v>16</v>
      </c>
      <c r="B47" s="39">
        <v>46.12</v>
      </c>
      <c r="C47" s="40" t="s">
        <v>28</v>
      </c>
      <c r="D47" s="41">
        <v>51.1</v>
      </c>
      <c r="E47" s="40" t="s">
        <v>28</v>
      </c>
      <c r="F47" s="41">
        <v>56.06</v>
      </c>
      <c r="G47" s="84">
        <f t="shared" si="28"/>
        <v>61.666000000000004</v>
      </c>
      <c r="H47" s="23"/>
      <c r="J47" s="34">
        <f t="shared" si="29"/>
        <v>3689.6</v>
      </c>
      <c r="K47" s="3" t="s">
        <v>28</v>
      </c>
      <c r="L47" s="27">
        <f t="shared" si="30"/>
        <v>4088</v>
      </c>
      <c r="M47" s="35" t="s">
        <v>28</v>
      </c>
      <c r="N47" s="27">
        <f t="shared" si="31"/>
        <v>4484.8</v>
      </c>
      <c r="O47" s="85">
        <f t="shared" si="32"/>
        <v>4933.2800000000007</v>
      </c>
      <c r="P47" s="23"/>
      <c r="Q47" s="27"/>
      <c r="R47" s="34">
        <f t="shared" si="33"/>
        <v>7994.1333333333323</v>
      </c>
      <c r="S47" s="35" t="s">
        <v>28</v>
      </c>
      <c r="T47" s="27">
        <f t="shared" si="34"/>
        <v>8857.3333333333339</v>
      </c>
      <c r="U47" s="35" t="s">
        <v>28</v>
      </c>
      <c r="V47" s="27">
        <f t="shared" si="35"/>
        <v>9717.0666666666675</v>
      </c>
      <c r="W47" s="85">
        <f t="shared" si="36"/>
        <v>10688.773333333334</v>
      </c>
      <c r="X47" s="23"/>
      <c r="Z47" s="34">
        <f t="shared" si="37"/>
        <v>95929.599999999991</v>
      </c>
      <c r="AA47" s="35" t="s">
        <v>28</v>
      </c>
      <c r="AB47" s="27">
        <f t="shared" si="38"/>
        <v>106288</v>
      </c>
      <c r="AC47" s="35" t="s">
        <v>28</v>
      </c>
      <c r="AD47" s="37">
        <f t="shared" si="39"/>
        <v>116604.8</v>
      </c>
      <c r="AE47" s="37">
        <f t="shared" si="40"/>
        <v>128265.28000000001</v>
      </c>
      <c r="AF47" s="23"/>
    </row>
    <row r="48" spans="1:32" hidden="1" x14ac:dyDescent="0.25">
      <c r="A48" s="28" t="s">
        <v>17</v>
      </c>
      <c r="B48" s="39"/>
      <c r="C48" s="40" t="s">
        <v>28</v>
      </c>
      <c r="D48" s="41"/>
      <c r="E48" s="40" t="s">
        <v>28</v>
      </c>
      <c r="F48" s="41"/>
      <c r="G48" s="84">
        <f t="shared" si="28"/>
        <v>0</v>
      </c>
      <c r="H48" s="23"/>
      <c r="J48" s="34">
        <f t="shared" si="29"/>
        <v>0</v>
      </c>
      <c r="K48" s="3" t="s">
        <v>28</v>
      </c>
      <c r="L48" s="27">
        <f t="shared" si="30"/>
        <v>0</v>
      </c>
      <c r="M48" s="35" t="s">
        <v>28</v>
      </c>
      <c r="N48" s="27">
        <f t="shared" si="31"/>
        <v>0</v>
      </c>
      <c r="O48" s="85">
        <f t="shared" si="32"/>
        <v>0</v>
      </c>
      <c r="P48" s="23"/>
      <c r="Q48" s="27"/>
      <c r="R48" s="34">
        <f t="shared" si="33"/>
        <v>0</v>
      </c>
      <c r="S48" s="35" t="s">
        <v>28</v>
      </c>
      <c r="T48" s="27">
        <f t="shared" si="34"/>
        <v>0</v>
      </c>
      <c r="U48" s="35" t="s">
        <v>28</v>
      </c>
      <c r="V48" s="27">
        <f t="shared" si="35"/>
        <v>0</v>
      </c>
      <c r="W48" s="85">
        <f t="shared" si="36"/>
        <v>0</v>
      </c>
      <c r="X48" s="23"/>
      <c r="Z48" s="34">
        <f t="shared" si="37"/>
        <v>0</v>
      </c>
      <c r="AA48" s="35" t="s">
        <v>28</v>
      </c>
      <c r="AB48" s="27">
        <f t="shared" si="38"/>
        <v>0</v>
      </c>
      <c r="AC48" s="35" t="s">
        <v>28</v>
      </c>
      <c r="AD48" s="37">
        <f t="shared" si="39"/>
        <v>0</v>
      </c>
      <c r="AE48" s="37">
        <f t="shared" si="40"/>
        <v>0</v>
      </c>
      <c r="AF48" s="23"/>
    </row>
    <row r="49" spans="1:32" hidden="1" x14ac:dyDescent="0.25">
      <c r="A49" s="28" t="s">
        <v>18</v>
      </c>
      <c r="B49" s="39"/>
      <c r="C49" s="40" t="s">
        <v>28</v>
      </c>
      <c r="D49" s="41"/>
      <c r="E49" s="40" t="s">
        <v>28</v>
      </c>
      <c r="F49" s="41"/>
      <c r="G49" s="84">
        <f t="shared" si="28"/>
        <v>0</v>
      </c>
      <c r="H49" s="23"/>
      <c r="J49" s="34">
        <f t="shared" si="29"/>
        <v>0</v>
      </c>
      <c r="K49" s="3" t="s">
        <v>28</v>
      </c>
      <c r="L49" s="27">
        <f t="shared" si="30"/>
        <v>0</v>
      </c>
      <c r="M49" s="35" t="s">
        <v>28</v>
      </c>
      <c r="N49" s="27">
        <f t="shared" si="31"/>
        <v>0</v>
      </c>
      <c r="O49" s="85">
        <f t="shared" si="32"/>
        <v>0</v>
      </c>
      <c r="P49" s="23"/>
      <c r="Q49" s="27"/>
      <c r="R49" s="34">
        <f t="shared" si="33"/>
        <v>0</v>
      </c>
      <c r="S49" s="35" t="s">
        <v>28</v>
      </c>
      <c r="T49" s="27">
        <f t="shared" si="34"/>
        <v>0</v>
      </c>
      <c r="U49" s="35" t="s">
        <v>28</v>
      </c>
      <c r="V49" s="27">
        <f t="shared" si="35"/>
        <v>0</v>
      </c>
      <c r="W49" s="85">
        <f t="shared" si="36"/>
        <v>0</v>
      </c>
      <c r="X49" s="23"/>
      <c r="Z49" s="34">
        <f t="shared" si="37"/>
        <v>0</v>
      </c>
      <c r="AA49" s="35" t="s">
        <v>28</v>
      </c>
      <c r="AB49" s="27">
        <f t="shared" si="38"/>
        <v>0</v>
      </c>
      <c r="AC49" s="35" t="s">
        <v>28</v>
      </c>
      <c r="AD49" s="37">
        <f t="shared" si="39"/>
        <v>0</v>
      </c>
      <c r="AE49" s="37">
        <f t="shared" si="40"/>
        <v>0</v>
      </c>
      <c r="AF49" s="23"/>
    </row>
    <row r="50" spans="1:32" hidden="1" x14ac:dyDescent="0.25">
      <c r="A50" s="28" t="s">
        <v>19</v>
      </c>
      <c r="B50" s="39"/>
      <c r="C50" s="40" t="s">
        <v>28</v>
      </c>
      <c r="D50" s="41"/>
      <c r="E50" s="40" t="s">
        <v>28</v>
      </c>
      <c r="F50" s="41"/>
      <c r="G50" s="84">
        <f t="shared" si="28"/>
        <v>0</v>
      </c>
      <c r="H50" s="23"/>
      <c r="J50" s="34">
        <f t="shared" si="29"/>
        <v>0</v>
      </c>
      <c r="K50" s="3" t="s">
        <v>28</v>
      </c>
      <c r="L50" s="27">
        <f t="shared" si="30"/>
        <v>0</v>
      </c>
      <c r="M50" s="35" t="s">
        <v>28</v>
      </c>
      <c r="N50" s="27">
        <f t="shared" si="31"/>
        <v>0</v>
      </c>
      <c r="O50" s="85">
        <f t="shared" si="32"/>
        <v>0</v>
      </c>
      <c r="P50" s="23"/>
      <c r="Q50" s="27"/>
      <c r="R50" s="34">
        <f t="shared" si="33"/>
        <v>0</v>
      </c>
      <c r="S50" s="35" t="s">
        <v>28</v>
      </c>
      <c r="T50" s="27">
        <f t="shared" si="34"/>
        <v>0</v>
      </c>
      <c r="U50" s="35" t="s">
        <v>28</v>
      </c>
      <c r="V50" s="27">
        <f t="shared" si="35"/>
        <v>0</v>
      </c>
      <c r="W50" s="85">
        <f t="shared" si="36"/>
        <v>0</v>
      </c>
      <c r="X50" s="23"/>
      <c r="Z50" s="34">
        <f t="shared" si="37"/>
        <v>0</v>
      </c>
      <c r="AA50" s="35" t="s">
        <v>28</v>
      </c>
      <c r="AB50" s="27">
        <f t="shared" si="38"/>
        <v>0</v>
      </c>
      <c r="AC50" s="35" t="s">
        <v>28</v>
      </c>
      <c r="AD50" s="37">
        <f t="shared" si="39"/>
        <v>0</v>
      </c>
      <c r="AE50" s="37">
        <f t="shared" si="40"/>
        <v>0</v>
      </c>
      <c r="AF50" s="23"/>
    </row>
    <row r="51" spans="1:32" hidden="1" x14ac:dyDescent="0.25">
      <c r="A51" s="28" t="s">
        <v>20</v>
      </c>
      <c r="B51" s="39"/>
      <c r="C51" s="40" t="s">
        <v>28</v>
      </c>
      <c r="D51" s="41"/>
      <c r="E51" s="40" t="s">
        <v>28</v>
      </c>
      <c r="F51" s="41"/>
      <c r="G51" s="84">
        <f t="shared" si="28"/>
        <v>0</v>
      </c>
      <c r="H51" s="23"/>
      <c r="J51" s="34">
        <f t="shared" si="29"/>
        <v>0</v>
      </c>
      <c r="K51" s="3" t="s">
        <v>28</v>
      </c>
      <c r="L51" s="27">
        <f t="shared" si="30"/>
        <v>0</v>
      </c>
      <c r="M51" s="35" t="s">
        <v>28</v>
      </c>
      <c r="N51" s="27">
        <f t="shared" si="31"/>
        <v>0</v>
      </c>
      <c r="O51" s="85">
        <f t="shared" si="32"/>
        <v>0</v>
      </c>
      <c r="P51" s="23"/>
      <c r="Q51" s="27"/>
      <c r="R51" s="34">
        <f t="shared" si="33"/>
        <v>0</v>
      </c>
      <c r="S51" s="35" t="s">
        <v>28</v>
      </c>
      <c r="T51" s="27">
        <f t="shared" si="34"/>
        <v>0</v>
      </c>
      <c r="U51" s="35" t="s">
        <v>28</v>
      </c>
      <c r="V51" s="27">
        <f t="shared" si="35"/>
        <v>0</v>
      </c>
      <c r="W51" s="85">
        <f t="shared" si="36"/>
        <v>0</v>
      </c>
      <c r="X51" s="23"/>
      <c r="Z51" s="34">
        <f t="shared" si="37"/>
        <v>0</v>
      </c>
      <c r="AA51" s="35" t="s">
        <v>28</v>
      </c>
      <c r="AB51" s="27">
        <f t="shared" si="38"/>
        <v>0</v>
      </c>
      <c r="AC51" s="35" t="s">
        <v>28</v>
      </c>
      <c r="AD51" s="37">
        <f t="shared" si="39"/>
        <v>0</v>
      </c>
      <c r="AE51" s="37">
        <f t="shared" si="40"/>
        <v>0</v>
      </c>
      <c r="AF51" s="23"/>
    </row>
    <row r="52" spans="1:32" hidden="1" x14ac:dyDescent="0.25">
      <c r="A52" s="28" t="s">
        <v>21</v>
      </c>
      <c r="B52" s="39"/>
      <c r="C52" s="40" t="s">
        <v>28</v>
      </c>
      <c r="D52" s="41"/>
      <c r="E52" s="40" t="s">
        <v>28</v>
      </c>
      <c r="F52" s="41"/>
      <c r="G52" s="84">
        <f t="shared" si="28"/>
        <v>0</v>
      </c>
      <c r="H52" s="23"/>
      <c r="J52" s="34">
        <f t="shared" si="29"/>
        <v>0</v>
      </c>
      <c r="K52" s="3" t="s">
        <v>28</v>
      </c>
      <c r="L52" s="27">
        <f t="shared" si="30"/>
        <v>0</v>
      </c>
      <c r="M52" s="35" t="s">
        <v>28</v>
      </c>
      <c r="N52" s="27">
        <f t="shared" si="31"/>
        <v>0</v>
      </c>
      <c r="O52" s="85">
        <f t="shared" si="32"/>
        <v>0</v>
      </c>
      <c r="P52" s="23"/>
      <c r="Q52" s="27"/>
      <c r="R52" s="34">
        <f t="shared" si="33"/>
        <v>0</v>
      </c>
      <c r="S52" s="35" t="s">
        <v>28</v>
      </c>
      <c r="T52" s="27">
        <f t="shared" si="34"/>
        <v>0</v>
      </c>
      <c r="U52" s="35" t="s">
        <v>28</v>
      </c>
      <c r="V52" s="27">
        <f t="shared" si="35"/>
        <v>0</v>
      </c>
      <c r="W52" s="85">
        <f t="shared" si="36"/>
        <v>0</v>
      </c>
      <c r="X52" s="23"/>
      <c r="Z52" s="34">
        <f t="shared" si="37"/>
        <v>0</v>
      </c>
      <c r="AA52" s="35" t="s">
        <v>28</v>
      </c>
      <c r="AB52" s="27">
        <f t="shared" si="38"/>
        <v>0</v>
      </c>
      <c r="AC52" s="35" t="s">
        <v>28</v>
      </c>
      <c r="AD52" s="37">
        <f t="shared" si="39"/>
        <v>0</v>
      </c>
      <c r="AE52" s="37">
        <f t="shared" si="40"/>
        <v>0</v>
      </c>
      <c r="AF52" s="23"/>
    </row>
    <row r="53" spans="1:32" x14ac:dyDescent="0.25">
      <c r="A53" s="28" t="s">
        <v>22</v>
      </c>
      <c r="B53" s="39">
        <v>51.11</v>
      </c>
      <c r="C53" s="40" t="s">
        <v>28</v>
      </c>
      <c r="D53" s="41">
        <v>58.32</v>
      </c>
      <c r="E53" s="40" t="s">
        <v>28</v>
      </c>
      <c r="F53" s="41">
        <v>65.52</v>
      </c>
      <c r="G53" s="84">
        <f t="shared" si="28"/>
        <v>72.072000000000003</v>
      </c>
      <c r="H53" s="23"/>
      <c r="J53" s="34">
        <f t="shared" si="29"/>
        <v>4088.8</v>
      </c>
      <c r="K53" s="3" t="s">
        <v>28</v>
      </c>
      <c r="L53" s="27">
        <f t="shared" si="30"/>
        <v>4665.6000000000004</v>
      </c>
      <c r="M53" s="35" t="s">
        <v>28</v>
      </c>
      <c r="N53" s="27">
        <f t="shared" si="31"/>
        <v>5241.5999999999995</v>
      </c>
      <c r="O53" s="85">
        <f t="shared" si="32"/>
        <v>5765.76</v>
      </c>
      <c r="P53" s="23"/>
      <c r="Q53" s="27"/>
      <c r="R53" s="34">
        <f t="shared" si="33"/>
        <v>8859.0666666666675</v>
      </c>
      <c r="S53" s="35" t="s">
        <v>28</v>
      </c>
      <c r="T53" s="27">
        <f t="shared" si="34"/>
        <v>10108.800000000001</v>
      </c>
      <c r="U53" s="35" t="s">
        <v>28</v>
      </c>
      <c r="V53" s="27">
        <f t="shared" si="35"/>
        <v>11356.799999999997</v>
      </c>
      <c r="W53" s="85">
        <f t="shared" si="36"/>
        <v>12492.480000000001</v>
      </c>
      <c r="X53" s="23"/>
      <c r="Z53" s="34">
        <f t="shared" si="37"/>
        <v>106308.8</v>
      </c>
      <c r="AA53" s="35" t="s">
        <v>28</v>
      </c>
      <c r="AB53" s="27">
        <f t="shared" si="38"/>
        <v>121305.60000000001</v>
      </c>
      <c r="AC53" s="35" t="s">
        <v>28</v>
      </c>
      <c r="AD53" s="37">
        <f t="shared" si="39"/>
        <v>136281.59999999998</v>
      </c>
      <c r="AE53" s="37">
        <f t="shared" si="40"/>
        <v>149909.76000000001</v>
      </c>
      <c r="AF53" s="23"/>
    </row>
    <row r="54" spans="1:32" x14ac:dyDescent="0.25">
      <c r="A54" s="28" t="s">
        <v>23</v>
      </c>
      <c r="B54" s="39">
        <v>44.72</v>
      </c>
      <c r="C54" s="40" t="s">
        <v>28</v>
      </c>
      <c r="D54" s="41">
        <v>49.64</v>
      </c>
      <c r="E54" s="40" t="s">
        <v>28</v>
      </c>
      <c r="F54" s="41">
        <v>54.6</v>
      </c>
      <c r="G54" s="84">
        <f t="shared" si="28"/>
        <v>60.06</v>
      </c>
      <c r="H54" s="23"/>
      <c r="J54" s="34">
        <f t="shared" si="29"/>
        <v>3577.6</v>
      </c>
      <c r="K54" s="3" t="s">
        <v>28</v>
      </c>
      <c r="L54" s="27">
        <f t="shared" si="30"/>
        <v>3971.2</v>
      </c>
      <c r="M54" s="35" t="s">
        <v>28</v>
      </c>
      <c r="N54" s="27">
        <f t="shared" si="31"/>
        <v>4368</v>
      </c>
      <c r="O54" s="85">
        <f t="shared" si="32"/>
        <v>4804.8</v>
      </c>
      <c r="P54" s="23"/>
      <c r="Q54" s="27"/>
      <c r="R54" s="34">
        <f t="shared" si="33"/>
        <v>7751.4666666666662</v>
      </c>
      <c r="S54" s="35" t="s">
        <v>28</v>
      </c>
      <c r="T54" s="27">
        <f t="shared" si="34"/>
        <v>8604.2666666666664</v>
      </c>
      <c r="U54" s="35" t="s">
        <v>28</v>
      </c>
      <c r="V54" s="27">
        <f t="shared" si="35"/>
        <v>9464</v>
      </c>
      <c r="W54" s="85">
        <f t="shared" si="36"/>
        <v>10410.4</v>
      </c>
      <c r="X54" s="23"/>
      <c r="Z54" s="34">
        <f t="shared" si="37"/>
        <v>93017.599999999991</v>
      </c>
      <c r="AA54" s="35" t="s">
        <v>28</v>
      </c>
      <c r="AB54" s="27">
        <f t="shared" si="38"/>
        <v>103251.2</v>
      </c>
      <c r="AC54" s="35" t="s">
        <v>28</v>
      </c>
      <c r="AD54" s="37">
        <f t="shared" si="39"/>
        <v>113568</v>
      </c>
      <c r="AE54" s="37">
        <f t="shared" si="40"/>
        <v>124924.8</v>
      </c>
      <c r="AF54" s="23"/>
    </row>
    <row r="55" spans="1:32" x14ac:dyDescent="0.25">
      <c r="A55" s="28" t="s">
        <v>24</v>
      </c>
      <c r="B55" s="39">
        <v>30.41</v>
      </c>
      <c r="C55" s="40" t="s">
        <v>28</v>
      </c>
      <c r="D55" s="41">
        <v>38.020000000000003</v>
      </c>
      <c r="E55" s="40" t="s">
        <v>28</v>
      </c>
      <c r="F55" s="41">
        <v>45.64</v>
      </c>
      <c r="G55" s="84">
        <f t="shared" si="28"/>
        <v>50.204000000000001</v>
      </c>
      <c r="H55" s="23"/>
      <c r="J55" s="34">
        <f t="shared" si="29"/>
        <v>2432.8000000000002</v>
      </c>
      <c r="K55" s="3" t="s">
        <v>28</v>
      </c>
      <c r="L55" s="27">
        <f t="shared" si="30"/>
        <v>3041.6000000000004</v>
      </c>
      <c r="M55" s="35" t="s">
        <v>28</v>
      </c>
      <c r="N55" s="27">
        <f t="shared" si="31"/>
        <v>3651.2</v>
      </c>
      <c r="O55" s="85">
        <f t="shared" si="32"/>
        <v>4016.32</v>
      </c>
      <c r="P55" s="23"/>
      <c r="Q55" s="27"/>
      <c r="R55" s="34">
        <f t="shared" si="33"/>
        <v>5271.0666666666666</v>
      </c>
      <c r="S55" s="35" t="s">
        <v>28</v>
      </c>
      <c r="T55" s="27">
        <f t="shared" si="34"/>
        <v>6590.1333333333341</v>
      </c>
      <c r="U55" s="35" t="s">
        <v>28</v>
      </c>
      <c r="V55" s="27">
        <f t="shared" si="35"/>
        <v>7910.9333333333334</v>
      </c>
      <c r="W55" s="85">
        <f t="shared" si="36"/>
        <v>8702.0266666666666</v>
      </c>
      <c r="X55" s="23"/>
      <c r="Z55" s="34">
        <f t="shared" si="37"/>
        <v>63252.800000000003</v>
      </c>
      <c r="AA55" s="35" t="s">
        <v>28</v>
      </c>
      <c r="AB55" s="27">
        <f t="shared" si="38"/>
        <v>79081.600000000006</v>
      </c>
      <c r="AC55" s="35" t="s">
        <v>28</v>
      </c>
      <c r="AD55" s="37">
        <f t="shared" si="39"/>
        <v>94931.199999999997</v>
      </c>
      <c r="AE55" s="37">
        <f t="shared" si="40"/>
        <v>104424.32000000001</v>
      </c>
      <c r="AF55" s="23"/>
    </row>
    <row r="56" spans="1:32" x14ac:dyDescent="0.25">
      <c r="A56" s="28" t="s">
        <v>25</v>
      </c>
      <c r="B56" s="39">
        <v>30.41</v>
      </c>
      <c r="C56" s="40" t="s">
        <v>28</v>
      </c>
      <c r="D56" s="41">
        <v>38.020000000000003</v>
      </c>
      <c r="E56" s="40" t="s">
        <v>28</v>
      </c>
      <c r="F56" s="41">
        <v>45.64</v>
      </c>
      <c r="G56" s="84">
        <f t="shared" si="28"/>
        <v>50.204000000000001</v>
      </c>
      <c r="H56" s="23"/>
      <c r="J56" s="34">
        <f t="shared" si="29"/>
        <v>2432.8000000000002</v>
      </c>
      <c r="K56" s="3" t="s">
        <v>28</v>
      </c>
      <c r="L56" s="27">
        <f t="shared" si="30"/>
        <v>3041.6000000000004</v>
      </c>
      <c r="M56" s="35" t="s">
        <v>28</v>
      </c>
      <c r="N56" s="27">
        <f t="shared" si="31"/>
        <v>3651.2</v>
      </c>
      <c r="O56" s="85">
        <f t="shared" si="32"/>
        <v>4016.32</v>
      </c>
      <c r="P56" s="23"/>
      <c r="Q56" s="27"/>
      <c r="R56" s="34">
        <f t="shared" si="33"/>
        <v>5271.0666666666666</v>
      </c>
      <c r="S56" s="35" t="s">
        <v>28</v>
      </c>
      <c r="T56" s="27">
        <f t="shared" si="34"/>
        <v>6590.1333333333341</v>
      </c>
      <c r="U56" s="35" t="s">
        <v>28</v>
      </c>
      <c r="V56" s="27">
        <f t="shared" si="35"/>
        <v>7910.9333333333334</v>
      </c>
      <c r="W56" s="85">
        <f t="shared" si="36"/>
        <v>8702.0266666666666</v>
      </c>
      <c r="X56" s="23"/>
      <c r="Z56" s="34">
        <f t="shared" si="37"/>
        <v>63252.800000000003</v>
      </c>
      <c r="AA56" s="35" t="s">
        <v>28</v>
      </c>
      <c r="AB56" s="27">
        <f t="shared" si="38"/>
        <v>79081.600000000006</v>
      </c>
      <c r="AC56" s="35" t="s">
        <v>28</v>
      </c>
      <c r="AD56" s="37">
        <f t="shared" si="39"/>
        <v>94931.199999999997</v>
      </c>
      <c r="AE56" s="37">
        <f t="shared" si="40"/>
        <v>104424.32000000001</v>
      </c>
      <c r="AF56" s="23"/>
    </row>
    <row r="57" spans="1:32" x14ac:dyDescent="0.25">
      <c r="A57" s="28" t="s">
        <v>240</v>
      </c>
      <c r="B57" s="39">
        <v>44.65</v>
      </c>
      <c r="C57" s="40" t="s">
        <v>28</v>
      </c>
      <c r="D57" s="41">
        <v>49.48</v>
      </c>
      <c r="E57" s="40" t="s">
        <v>28</v>
      </c>
      <c r="F57" s="41">
        <v>54.82</v>
      </c>
      <c r="G57" s="84">
        <f t="shared" si="28"/>
        <v>60.302</v>
      </c>
      <c r="H57" s="23"/>
      <c r="J57" s="34">
        <f t="shared" si="29"/>
        <v>3572</v>
      </c>
      <c r="L57" s="27">
        <f t="shared" si="30"/>
        <v>3958.3999999999996</v>
      </c>
      <c r="M57" s="35"/>
      <c r="N57" s="27">
        <f t="shared" si="31"/>
        <v>4385.6000000000004</v>
      </c>
      <c r="O57" s="85">
        <f t="shared" si="32"/>
        <v>4824.16</v>
      </c>
      <c r="P57" s="23"/>
      <c r="Q57" s="27"/>
      <c r="R57" s="34">
        <f t="shared" si="33"/>
        <v>7739.333333333333</v>
      </c>
      <c r="S57" s="35"/>
      <c r="T57" s="27">
        <f t="shared" si="34"/>
        <v>8576.5333333333328</v>
      </c>
      <c r="U57" s="35"/>
      <c r="V57" s="27">
        <f t="shared" si="35"/>
        <v>9502.1333333333332</v>
      </c>
      <c r="W57" s="85">
        <f t="shared" si="36"/>
        <v>10452.346666666666</v>
      </c>
      <c r="X57" s="23"/>
      <c r="Z57" s="34">
        <f t="shared" si="37"/>
        <v>92872</v>
      </c>
      <c r="AA57" s="35"/>
      <c r="AB57" s="27">
        <f t="shared" si="38"/>
        <v>102918.39999999999</v>
      </c>
      <c r="AC57" s="35"/>
      <c r="AD57" s="37">
        <f t="shared" si="39"/>
        <v>114025.60000000001</v>
      </c>
      <c r="AE57" s="37">
        <f t="shared" si="40"/>
        <v>125428.16</v>
      </c>
      <c r="AF57" s="23"/>
    </row>
    <row r="58" spans="1:32" x14ac:dyDescent="0.25">
      <c r="A58" s="28" t="s">
        <v>26</v>
      </c>
      <c r="B58" s="39">
        <v>48.42</v>
      </c>
      <c r="C58" s="40" t="s">
        <v>28</v>
      </c>
      <c r="D58" s="41">
        <v>53.65</v>
      </c>
      <c r="E58" s="40" t="s">
        <v>28</v>
      </c>
      <c r="F58" s="41">
        <v>58.87</v>
      </c>
      <c r="G58" s="84">
        <f t="shared" si="28"/>
        <v>64.757000000000005</v>
      </c>
      <c r="H58" s="23"/>
      <c r="J58" s="34">
        <f t="shared" si="29"/>
        <v>3873.6000000000004</v>
      </c>
      <c r="K58" s="3" t="s">
        <v>28</v>
      </c>
      <c r="L58" s="27">
        <f t="shared" si="30"/>
        <v>4292</v>
      </c>
      <c r="M58" s="35" t="s">
        <v>28</v>
      </c>
      <c r="N58" s="27">
        <f t="shared" si="31"/>
        <v>4709.5999999999995</v>
      </c>
      <c r="O58" s="85">
        <f t="shared" si="32"/>
        <v>5180.5600000000004</v>
      </c>
      <c r="P58" s="23"/>
      <c r="Q58" s="27"/>
      <c r="R58" s="34">
        <f t="shared" si="33"/>
        <v>8392.8000000000011</v>
      </c>
      <c r="S58" s="35" t="s">
        <v>28</v>
      </c>
      <c r="T58" s="27">
        <f t="shared" si="34"/>
        <v>9299.3333333333339</v>
      </c>
      <c r="U58" s="35" t="s">
        <v>28</v>
      </c>
      <c r="V58" s="27">
        <f t="shared" si="35"/>
        <v>10204.133333333333</v>
      </c>
      <c r="W58" s="85">
        <f t="shared" si="36"/>
        <v>11224.546666666667</v>
      </c>
      <c r="X58" s="23"/>
      <c r="Z58" s="34">
        <f t="shared" si="37"/>
        <v>100713.60000000001</v>
      </c>
      <c r="AA58" s="35" t="s">
        <v>28</v>
      </c>
      <c r="AB58" s="27">
        <f t="shared" si="38"/>
        <v>111592</v>
      </c>
      <c r="AC58" s="35" t="s">
        <v>28</v>
      </c>
      <c r="AD58" s="37">
        <f t="shared" si="39"/>
        <v>122449.59999999999</v>
      </c>
      <c r="AE58" s="37">
        <f t="shared" si="40"/>
        <v>134694.56</v>
      </c>
      <c r="AF58" s="23"/>
    </row>
    <row r="59" spans="1:32" x14ac:dyDescent="0.25">
      <c r="A59" s="28" t="s">
        <v>27</v>
      </c>
      <c r="B59" s="39">
        <v>34.99</v>
      </c>
      <c r="C59" s="40" t="s">
        <v>28</v>
      </c>
      <c r="D59" s="41">
        <v>38.01</v>
      </c>
      <c r="E59" s="40" t="s">
        <v>28</v>
      </c>
      <c r="F59" s="41">
        <v>42.26</v>
      </c>
      <c r="G59" s="84">
        <f t="shared" si="28"/>
        <v>46.485999999999997</v>
      </c>
      <c r="H59" s="23"/>
      <c r="J59" s="34">
        <f t="shared" si="29"/>
        <v>2799.2000000000003</v>
      </c>
      <c r="K59" s="3" t="s">
        <v>28</v>
      </c>
      <c r="L59" s="27">
        <f t="shared" si="30"/>
        <v>3040.7999999999997</v>
      </c>
      <c r="M59" s="35" t="s">
        <v>28</v>
      </c>
      <c r="N59" s="27">
        <f t="shared" si="31"/>
        <v>3380.7999999999997</v>
      </c>
      <c r="O59" s="85">
        <f t="shared" si="32"/>
        <v>3718.8799999999997</v>
      </c>
      <c r="P59" s="23"/>
      <c r="Q59" s="27"/>
      <c r="R59" s="34">
        <f t="shared" si="33"/>
        <v>6064.9333333333343</v>
      </c>
      <c r="S59" s="35" t="s">
        <v>28</v>
      </c>
      <c r="T59" s="27">
        <f t="shared" si="34"/>
        <v>6588.3999999999987</v>
      </c>
      <c r="U59" s="35" t="s">
        <v>28</v>
      </c>
      <c r="V59" s="27">
        <f t="shared" si="35"/>
        <v>7325.0666666666657</v>
      </c>
      <c r="W59" s="85">
        <f t="shared" si="36"/>
        <v>8057.5733333333328</v>
      </c>
      <c r="X59" s="23"/>
      <c r="Z59" s="34">
        <f t="shared" si="37"/>
        <v>72779.200000000012</v>
      </c>
      <c r="AA59" s="35" t="s">
        <v>28</v>
      </c>
      <c r="AB59" s="27">
        <f t="shared" si="38"/>
        <v>79060.799999999988</v>
      </c>
      <c r="AC59" s="35" t="s">
        <v>28</v>
      </c>
      <c r="AD59" s="37">
        <f t="shared" si="39"/>
        <v>87900.799999999988</v>
      </c>
      <c r="AE59" s="37">
        <f t="shared" si="40"/>
        <v>96690.87999999999</v>
      </c>
      <c r="AF59" s="23"/>
    </row>
    <row r="60" spans="1:32" ht="14.1" customHeight="1" x14ac:dyDescent="0.25">
      <c r="A60" s="43"/>
      <c r="B60" s="44"/>
      <c r="C60" s="45"/>
      <c r="D60" s="45"/>
      <c r="E60" s="46"/>
      <c r="F60" s="45"/>
      <c r="G60" s="80"/>
      <c r="H60" s="23"/>
      <c r="J60" s="47"/>
      <c r="K60" s="46"/>
      <c r="L60" s="48"/>
      <c r="M60" s="49"/>
      <c r="N60" s="48"/>
      <c r="O60" s="83"/>
      <c r="P60" s="23"/>
      <c r="Q60" s="27"/>
      <c r="R60" s="47"/>
      <c r="S60" s="49"/>
      <c r="T60" s="48"/>
      <c r="U60" s="49"/>
      <c r="V60" s="48"/>
      <c r="W60" s="83"/>
      <c r="X60" s="23"/>
      <c r="Z60" s="47"/>
      <c r="AA60" s="49"/>
      <c r="AB60" s="48"/>
      <c r="AC60" s="49"/>
      <c r="AD60" s="48"/>
      <c r="AE60" s="83"/>
      <c r="AF60" s="23"/>
    </row>
    <row r="61" spans="1:32" s="21" customFormat="1" ht="14.1" customHeight="1" x14ac:dyDescent="0.25">
      <c r="A61" s="19" t="s">
        <v>201</v>
      </c>
      <c r="B61" s="20"/>
      <c r="E61" s="22"/>
      <c r="G61" s="80"/>
      <c r="H61" s="23"/>
      <c r="I61" s="2"/>
      <c r="J61" s="24"/>
      <c r="K61" s="22"/>
      <c r="L61" s="25"/>
      <c r="M61" s="26"/>
      <c r="N61" s="25"/>
      <c r="O61" s="80"/>
      <c r="P61" s="23"/>
      <c r="Q61" s="27"/>
      <c r="R61" s="24"/>
      <c r="S61" s="26"/>
      <c r="T61" s="25"/>
      <c r="U61" s="26"/>
      <c r="V61" s="25"/>
      <c r="W61" s="80"/>
      <c r="X61" s="23"/>
      <c r="Z61" s="24"/>
      <c r="AA61" s="26"/>
      <c r="AB61" s="25"/>
      <c r="AC61" s="26"/>
      <c r="AD61" s="25"/>
      <c r="AE61" s="83"/>
      <c r="AF61" s="50"/>
    </row>
    <row r="62" spans="1:32" x14ac:dyDescent="0.25">
      <c r="A62" s="28" t="s">
        <v>32</v>
      </c>
      <c r="B62" s="39">
        <v>15.25</v>
      </c>
      <c r="C62" s="40">
        <v>16.010000000000002</v>
      </c>
      <c r="D62" s="41">
        <v>16.809999999999999</v>
      </c>
      <c r="E62" s="40">
        <v>17.649999999999999</v>
      </c>
      <c r="F62" s="41">
        <v>18.53</v>
      </c>
      <c r="G62" s="80"/>
      <c r="H62" s="23"/>
      <c r="J62" s="34">
        <f t="shared" ref="J62:N96" si="54">B62*80</f>
        <v>1220</v>
      </c>
      <c r="K62" s="27">
        <f t="shared" si="54"/>
        <v>1280.8000000000002</v>
      </c>
      <c r="L62" s="27">
        <f t="shared" si="54"/>
        <v>1344.8</v>
      </c>
      <c r="M62" s="27">
        <f t="shared" si="54"/>
        <v>1412</v>
      </c>
      <c r="N62" s="27">
        <f t="shared" si="54"/>
        <v>1482.4</v>
      </c>
      <c r="O62" s="80"/>
      <c r="P62" s="23"/>
      <c r="R62" s="34">
        <f t="shared" ref="R62:V96" si="55">(J62*26)/12</f>
        <v>2643.3333333333335</v>
      </c>
      <c r="S62" s="27">
        <f t="shared" si="55"/>
        <v>2775.0666666666671</v>
      </c>
      <c r="T62" s="27">
        <f t="shared" si="55"/>
        <v>2913.7333333333331</v>
      </c>
      <c r="U62" s="27">
        <f t="shared" si="55"/>
        <v>3059.3333333333335</v>
      </c>
      <c r="V62" s="27">
        <f t="shared" si="55"/>
        <v>3211.8666666666668</v>
      </c>
      <c r="W62" s="80"/>
      <c r="X62" s="23"/>
      <c r="Z62" s="34">
        <f t="shared" ref="Z62:AD96" si="56">J62*26</f>
        <v>31720</v>
      </c>
      <c r="AA62" s="27">
        <f t="shared" si="56"/>
        <v>33300.800000000003</v>
      </c>
      <c r="AB62" s="27">
        <f t="shared" si="56"/>
        <v>34964.799999999996</v>
      </c>
      <c r="AC62" s="27">
        <f t="shared" si="56"/>
        <v>36712</v>
      </c>
      <c r="AD62" s="37">
        <f t="shared" si="56"/>
        <v>38542.400000000001</v>
      </c>
      <c r="AE62" s="83"/>
      <c r="AF62" s="50"/>
    </row>
    <row r="63" spans="1:32" x14ac:dyDescent="0.25">
      <c r="A63" s="28" t="s">
        <v>33</v>
      </c>
      <c r="B63" s="39">
        <v>17.21</v>
      </c>
      <c r="C63" s="40">
        <v>18.07</v>
      </c>
      <c r="D63" s="41">
        <v>18.97</v>
      </c>
      <c r="E63" s="40">
        <v>19.920000000000002</v>
      </c>
      <c r="F63" s="41">
        <v>20.91</v>
      </c>
      <c r="G63" s="80"/>
      <c r="H63" s="23"/>
      <c r="J63" s="34">
        <f t="shared" si="54"/>
        <v>1376.8000000000002</v>
      </c>
      <c r="K63" s="27">
        <f t="shared" si="54"/>
        <v>1445.6</v>
      </c>
      <c r="L63" s="27">
        <f t="shared" si="54"/>
        <v>1517.6</v>
      </c>
      <c r="M63" s="27">
        <f t="shared" si="54"/>
        <v>1593.6000000000001</v>
      </c>
      <c r="N63" s="27">
        <f t="shared" si="54"/>
        <v>1672.8</v>
      </c>
      <c r="O63" s="80"/>
      <c r="P63" s="23"/>
      <c r="R63" s="34">
        <f t="shared" si="55"/>
        <v>2983.0666666666671</v>
      </c>
      <c r="S63" s="27">
        <f t="shared" si="55"/>
        <v>3132.1333333333332</v>
      </c>
      <c r="T63" s="27">
        <f t="shared" si="55"/>
        <v>3288.1333333333332</v>
      </c>
      <c r="U63" s="27">
        <f t="shared" si="55"/>
        <v>3452.8000000000006</v>
      </c>
      <c r="V63" s="27">
        <f t="shared" si="55"/>
        <v>3624.3999999999996</v>
      </c>
      <c r="W63" s="80"/>
      <c r="X63" s="23"/>
      <c r="Z63" s="34">
        <f t="shared" si="56"/>
        <v>35796.800000000003</v>
      </c>
      <c r="AA63" s="27">
        <f t="shared" si="56"/>
        <v>37585.599999999999</v>
      </c>
      <c r="AB63" s="27">
        <f t="shared" si="56"/>
        <v>39457.599999999999</v>
      </c>
      <c r="AC63" s="27">
        <f t="shared" si="56"/>
        <v>41433.600000000006</v>
      </c>
      <c r="AD63" s="37">
        <f t="shared" si="56"/>
        <v>43492.799999999996</v>
      </c>
      <c r="AE63" s="83"/>
      <c r="AF63" s="50"/>
    </row>
    <row r="64" spans="1:32" x14ac:dyDescent="0.25">
      <c r="A64" s="28" t="s">
        <v>34</v>
      </c>
      <c r="B64" s="39">
        <v>18.93</v>
      </c>
      <c r="C64" s="40">
        <v>19.88</v>
      </c>
      <c r="D64" s="41">
        <v>20.88</v>
      </c>
      <c r="E64" s="40">
        <v>21.92</v>
      </c>
      <c r="F64" s="41">
        <v>23.01</v>
      </c>
      <c r="G64" s="80"/>
      <c r="H64" s="23"/>
      <c r="J64" s="34">
        <f t="shared" si="54"/>
        <v>1514.4</v>
      </c>
      <c r="K64" s="27">
        <f t="shared" si="54"/>
        <v>1590.3999999999999</v>
      </c>
      <c r="L64" s="27">
        <f t="shared" si="54"/>
        <v>1670.3999999999999</v>
      </c>
      <c r="M64" s="27">
        <f t="shared" si="54"/>
        <v>1753.6000000000001</v>
      </c>
      <c r="N64" s="27">
        <f t="shared" si="54"/>
        <v>1840.8000000000002</v>
      </c>
      <c r="O64" s="80"/>
      <c r="P64" s="23"/>
      <c r="R64" s="34">
        <f t="shared" si="55"/>
        <v>3281.2000000000003</v>
      </c>
      <c r="S64" s="27">
        <f t="shared" si="55"/>
        <v>3445.8666666666663</v>
      </c>
      <c r="T64" s="27">
        <f t="shared" si="55"/>
        <v>3619.1999999999994</v>
      </c>
      <c r="U64" s="27">
        <f t="shared" si="55"/>
        <v>3799.4666666666672</v>
      </c>
      <c r="V64" s="27">
        <f t="shared" si="55"/>
        <v>3988.4</v>
      </c>
      <c r="W64" s="80"/>
      <c r="X64" s="23"/>
      <c r="Z64" s="34">
        <f t="shared" si="56"/>
        <v>39374.400000000001</v>
      </c>
      <c r="AA64" s="27">
        <f t="shared" si="56"/>
        <v>41350.399999999994</v>
      </c>
      <c r="AB64" s="27">
        <f t="shared" si="56"/>
        <v>43430.399999999994</v>
      </c>
      <c r="AC64" s="27">
        <f t="shared" si="56"/>
        <v>45593.600000000006</v>
      </c>
      <c r="AD64" s="37">
        <f t="shared" si="56"/>
        <v>47860.800000000003</v>
      </c>
      <c r="AE64" s="83"/>
      <c r="AF64" s="50"/>
    </row>
    <row r="65" spans="1:32" x14ac:dyDescent="0.25">
      <c r="A65" s="28" t="s">
        <v>214</v>
      </c>
      <c r="B65" s="39">
        <v>18.25</v>
      </c>
      <c r="C65" s="40">
        <v>19.170000000000002</v>
      </c>
      <c r="D65" s="41">
        <v>20.11</v>
      </c>
      <c r="E65" s="40">
        <v>21.12</v>
      </c>
      <c r="F65" s="41">
        <v>22.17</v>
      </c>
      <c r="G65" s="80"/>
      <c r="H65" s="53">
        <v>25.72</v>
      </c>
      <c r="J65" s="34">
        <f t="shared" si="54"/>
        <v>1460</v>
      </c>
      <c r="K65" s="27">
        <f t="shared" si="54"/>
        <v>1533.6000000000001</v>
      </c>
      <c r="L65" s="27">
        <f t="shared" si="54"/>
        <v>1608.8</v>
      </c>
      <c r="M65" s="27">
        <f t="shared" si="54"/>
        <v>1689.6000000000001</v>
      </c>
      <c r="N65" s="27">
        <f t="shared" si="54"/>
        <v>1773.6000000000001</v>
      </c>
      <c r="O65" s="80"/>
      <c r="P65" s="54">
        <f>H65*80</f>
        <v>2057.6</v>
      </c>
      <c r="R65" s="34">
        <f t="shared" si="55"/>
        <v>3163.3333333333335</v>
      </c>
      <c r="S65" s="27">
        <f t="shared" si="55"/>
        <v>3322.8000000000006</v>
      </c>
      <c r="T65" s="27">
        <f t="shared" si="55"/>
        <v>3485.7333333333331</v>
      </c>
      <c r="U65" s="27">
        <f t="shared" si="55"/>
        <v>3660.8000000000006</v>
      </c>
      <c r="V65" s="27">
        <f t="shared" si="55"/>
        <v>3842.8000000000006</v>
      </c>
      <c r="W65" s="80"/>
      <c r="X65" s="55">
        <f t="shared" ref="X65" si="57">(P65*26)/12</f>
        <v>4458.1333333333332</v>
      </c>
      <c r="Z65" s="34">
        <f t="shared" si="56"/>
        <v>37960</v>
      </c>
      <c r="AA65" s="27">
        <f t="shared" si="56"/>
        <v>39873.600000000006</v>
      </c>
      <c r="AB65" s="27">
        <f t="shared" si="56"/>
        <v>41828.799999999996</v>
      </c>
      <c r="AC65" s="27">
        <f t="shared" si="56"/>
        <v>43929.600000000006</v>
      </c>
      <c r="AD65" s="37">
        <f t="shared" si="56"/>
        <v>46113.600000000006</v>
      </c>
      <c r="AE65" s="83"/>
      <c r="AF65" s="54">
        <f t="shared" ref="AF65" si="58">P65*26</f>
        <v>53497.599999999999</v>
      </c>
    </row>
    <row r="66" spans="1:32" x14ac:dyDescent="0.25">
      <c r="A66" s="28" t="s">
        <v>36</v>
      </c>
      <c r="B66" s="39">
        <v>22.15</v>
      </c>
      <c r="C66" s="40">
        <v>23.26</v>
      </c>
      <c r="D66" s="41">
        <v>24.43</v>
      </c>
      <c r="E66" s="40">
        <v>25.64</v>
      </c>
      <c r="F66" s="41">
        <v>26.93</v>
      </c>
      <c r="G66" s="80"/>
      <c r="H66" s="23"/>
      <c r="J66" s="34">
        <f t="shared" si="54"/>
        <v>1772</v>
      </c>
      <c r="K66" s="27">
        <f t="shared" si="54"/>
        <v>1860.8000000000002</v>
      </c>
      <c r="L66" s="27">
        <f t="shared" si="54"/>
        <v>1954.4</v>
      </c>
      <c r="M66" s="27">
        <f t="shared" si="54"/>
        <v>2051.1999999999998</v>
      </c>
      <c r="N66" s="27">
        <f t="shared" si="54"/>
        <v>2154.4</v>
      </c>
      <c r="O66" s="80"/>
      <c r="P66" s="23"/>
      <c r="R66" s="34">
        <f t="shared" si="55"/>
        <v>3839.3333333333335</v>
      </c>
      <c r="S66" s="27">
        <f t="shared" si="55"/>
        <v>4031.7333333333336</v>
      </c>
      <c r="T66" s="27">
        <f t="shared" si="55"/>
        <v>4234.5333333333338</v>
      </c>
      <c r="U66" s="27">
        <f t="shared" si="55"/>
        <v>4444.2666666666664</v>
      </c>
      <c r="V66" s="27">
        <f t="shared" si="55"/>
        <v>4667.8666666666668</v>
      </c>
      <c r="W66" s="80"/>
      <c r="X66" s="23"/>
      <c r="Z66" s="34">
        <f t="shared" si="56"/>
        <v>46072</v>
      </c>
      <c r="AA66" s="27">
        <f t="shared" si="56"/>
        <v>48380.800000000003</v>
      </c>
      <c r="AB66" s="27">
        <f t="shared" si="56"/>
        <v>50814.400000000001</v>
      </c>
      <c r="AC66" s="27">
        <f t="shared" si="56"/>
        <v>53331.199999999997</v>
      </c>
      <c r="AD66" s="37">
        <f t="shared" si="56"/>
        <v>56014.400000000001</v>
      </c>
      <c r="AE66" s="83"/>
      <c r="AF66" s="50"/>
    </row>
    <row r="67" spans="1:32" x14ac:dyDescent="0.25">
      <c r="A67" s="28" t="s">
        <v>243</v>
      </c>
      <c r="B67" s="39">
        <v>18.64</v>
      </c>
      <c r="C67" s="40">
        <v>19.57</v>
      </c>
      <c r="D67" s="41">
        <v>20.55</v>
      </c>
      <c r="E67" s="40">
        <v>21.57</v>
      </c>
      <c r="F67" s="41">
        <v>22.65</v>
      </c>
      <c r="G67" s="80"/>
      <c r="H67" s="23"/>
      <c r="J67" s="34">
        <f t="shared" si="54"/>
        <v>1491.2</v>
      </c>
      <c r="K67" s="27">
        <f t="shared" si="54"/>
        <v>1565.6</v>
      </c>
      <c r="L67" s="27">
        <f t="shared" si="54"/>
        <v>1644</v>
      </c>
      <c r="M67" s="27">
        <f t="shared" si="54"/>
        <v>1725.6</v>
      </c>
      <c r="N67" s="27">
        <f t="shared" si="54"/>
        <v>1812</v>
      </c>
      <c r="O67" s="80"/>
      <c r="P67" s="23"/>
      <c r="R67" s="34">
        <f t="shared" si="55"/>
        <v>3230.9333333333338</v>
      </c>
      <c r="S67" s="27">
        <f t="shared" si="55"/>
        <v>3392.1333333333332</v>
      </c>
      <c r="T67" s="27">
        <f t="shared" si="55"/>
        <v>3562</v>
      </c>
      <c r="U67" s="27">
        <f t="shared" si="55"/>
        <v>3738.7999999999997</v>
      </c>
      <c r="V67" s="27">
        <f t="shared" si="55"/>
        <v>3926</v>
      </c>
      <c r="W67" s="80"/>
      <c r="X67" s="23"/>
      <c r="Z67" s="34">
        <f t="shared" si="56"/>
        <v>38771.200000000004</v>
      </c>
      <c r="AA67" s="27">
        <f t="shared" si="56"/>
        <v>40705.599999999999</v>
      </c>
      <c r="AB67" s="27">
        <f t="shared" si="56"/>
        <v>42744</v>
      </c>
      <c r="AC67" s="27">
        <f t="shared" si="56"/>
        <v>44865.599999999999</v>
      </c>
      <c r="AD67" s="37">
        <f t="shared" si="56"/>
        <v>47112</v>
      </c>
      <c r="AE67" s="83"/>
      <c r="AF67" s="50"/>
    </row>
    <row r="68" spans="1:32" x14ac:dyDescent="0.25">
      <c r="A68" s="28" t="s">
        <v>38</v>
      </c>
      <c r="B68" s="39">
        <v>22.15</v>
      </c>
      <c r="C68" s="40">
        <v>23.26</v>
      </c>
      <c r="D68" s="41">
        <v>24.43</v>
      </c>
      <c r="E68" s="40">
        <v>25.64</v>
      </c>
      <c r="F68" s="41">
        <v>26.93</v>
      </c>
      <c r="G68" s="80"/>
      <c r="H68" s="23"/>
      <c r="J68" s="34">
        <f t="shared" si="54"/>
        <v>1772</v>
      </c>
      <c r="K68" s="27">
        <f t="shared" si="54"/>
        <v>1860.8000000000002</v>
      </c>
      <c r="L68" s="27">
        <f t="shared" si="54"/>
        <v>1954.4</v>
      </c>
      <c r="M68" s="27">
        <f t="shared" si="54"/>
        <v>2051.1999999999998</v>
      </c>
      <c r="N68" s="27">
        <f t="shared" si="54"/>
        <v>2154.4</v>
      </c>
      <c r="O68" s="80"/>
      <c r="P68" s="23"/>
      <c r="R68" s="34">
        <f t="shared" si="55"/>
        <v>3839.3333333333335</v>
      </c>
      <c r="S68" s="27">
        <f t="shared" si="55"/>
        <v>4031.7333333333336</v>
      </c>
      <c r="T68" s="27">
        <f t="shared" si="55"/>
        <v>4234.5333333333338</v>
      </c>
      <c r="U68" s="27">
        <f t="shared" si="55"/>
        <v>4444.2666666666664</v>
      </c>
      <c r="V68" s="27">
        <f t="shared" si="55"/>
        <v>4667.8666666666668</v>
      </c>
      <c r="W68" s="80"/>
      <c r="X68" s="23"/>
      <c r="Z68" s="34">
        <f t="shared" si="56"/>
        <v>46072</v>
      </c>
      <c r="AA68" s="27">
        <f t="shared" si="56"/>
        <v>48380.800000000003</v>
      </c>
      <c r="AB68" s="27">
        <f t="shared" si="56"/>
        <v>50814.400000000001</v>
      </c>
      <c r="AC68" s="27">
        <f t="shared" si="56"/>
        <v>53331.199999999997</v>
      </c>
      <c r="AD68" s="37">
        <f t="shared" si="56"/>
        <v>56014.400000000001</v>
      </c>
      <c r="AE68" s="83"/>
      <c r="AF68" s="50"/>
    </row>
    <row r="69" spans="1:32" x14ac:dyDescent="0.25">
      <c r="A69" s="28" t="s">
        <v>39</v>
      </c>
      <c r="B69" s="39">
        <v>22.4</v>
      </c>
      <c r="C69" s="40">
        <v>23.51</v>
      </c>
      <c r="D69" s="41">
        <v>24.69</v>
      </c>
      <c r="E69" s="40">
        <v>25.93</v>
      </c>
      <c r="F69" s="41">
        <v>27.22</v>
      </c>
      <c r="G69" s="80"/>
      <c r="H69" s="23"/>
      <c r="J69" s="34">
        <f t="shared" si="54"/>
        <v>1792</v>
      </c>
      <c r="K69" s="27">
        <f t="shared" si="54"/>
        <v>1880.8000000000002</v>
      </c>
      <c r="L69" s="27">
        <f t="shared" si="54"/>
        <v>1975.2</v>
      </c>
      <c r="M69" s="27">
        <f t="shared" si="54"/>
        <v>2074.4</v>
      </c>
      <c r="N69" s="27">
        <f t="shared" si="54"/>
        <v>2177.6</v>
      </c>
      <c r="O69" s="80"/>
      <c r="P69" s="23"/>
      <c r="R69" s="34">
        <f t="shared" si="55"/>
        <v>3882.6666666666665</v>
      </c>
      <c r="S69" s="27">
        <f t="shared" si="55"/>
        <v>4075.0666666666671</v>
      </c>
      <c r="T69" s="27">
        <f t="shared" si="55"/>
        <v>4279.6000000000004</v>
      </c>
      <c r="U69" s="27">
        <f t="shared" si="55"/>
        <v>4494.5333333333338</v>
      </c>
      <c r="V69" s="27">
        <f t="shared" si="55"/>
        <v>4718.1333333333332</v>
      </c>
      <c r="W69" s="80"/>
      <c r="X69" s="23"/>
      <c r="Z69" s="34">
        <f t="shared" si="56"/>
        <v>46592</v>
      </c>
      <c r="AA69" s="27">
        <f t="shared" si="56"/>
        <v>48900.800000000003</v>
      </c>
      <c r="AB69" s="27">
        <f t="shared" si="56"/>
        <v>51355.200000000004</v>
      </c>
      <c r="AC69" s="27">
        <f t="shared" si="56"/>
        <v>53934.400000000001</v>
      </c>
      <c r="AD69" s="37">
        <f t="shared" si="56"/>
        <v>56617.599999999999</v>
      </c>
      <c r="AE69" s="83"/>
      <c r="AF69" s="50"/>
    </row>
    <row r="70" spans="1:32" x14ac:dyDescent="0.25">
      <c r="A70" s="28" t="s">
        <v>40</v>
      </c>
      <c r="B70" s="39">
        <v>24.62</v>
      </c>
      <c r="C70" s="40">
        <v>25.86</v>
      </c>
      <c r="D70" s="41">
        <v>27.15</v>
      </c>
      <c r="E70" s="40">
        <v>28.5</v>
      </c>
      <c r="F70" s="41">
        <v>29.93</v>
      </c>
      <c r="G70" s="80"/>
      <c r="H70" s="23"/>
      <c r="J70" s="34">
        <f t="shared" si="54"/>
        <v>1969.6000000000001</v>
      </c>
      <c r="K70" s="27">
        <f t="shared" si="54"/>
        <v>2068.8000000000002</v>
      </c>
      <c r="L70" s="27">
        <f t="shared" si="54"/>
        <v>2172</v>
      </c>
      <c r="M70" s="27">
        <f t="shared" si="54"/>
        <v>2280</v>
      </c>
      <c r="N70" s="27">
        <f t="shared" si="54"/>
        <v>2394.4</v>
      </c>
      <c r="O70" s="80"/>
      <c r="P70" s="23"/>
      <c r="R70" s="34">
        <f t="shared" si="55"/>
        <v>4267.4666666666672</v>
      </c>
      <c r="S70" s="27">
        <f t="shared" si="55"/>
        <v>4482.4000000000005</v>
      </c>
      <c r="T70" s="27">
        <f t="shared" si="55"/>
        <v>4706</v>
      </c>
      <c r="U70" s="27">
        <f t="shared" si="55"/>
        <v>4940</v>
      </c>
      <c r="V70" s="27">
        <f t="shared" si="55"/>
        <v>5187.8666666666668</v>
      </c>
      <c r="W70" s="80"/>
      <c r="X70" s="23"/>
      <c r="Z70" s="34">
        <f t="shared" si="56"/>
        <v>51209.600000000006</v>
      </c>
      <c r="AA70" s="27">
        <f t="shared" si="56"/>
        <v>53788.800000000003</v>
      </c>
      <c r="AB70" s="27">
        <f t="shared" si="56"/>
        <v>56472</v>
      </c>
      <c r="AC70" s="27">
        <f t="shared" si="56"/>
        <v>59280</v>
      </c>
      <c r="AD70" s="37">
        <f t="shared" si="56"/>
        <v>62254.400000000001</v>
      </c>
      <c r="AE70" s="83"/>
      <c r="AF70" s="50"/>
    </row>
    <row r="71" spans="1:32" x14ac:dyDescent="0.25">
      <c r="A71" s="28" t="s">
        <v>41</v>
      </c>
      <c r="B71" s="39">
        <v>24.17</v>
      </c>
      <c r="C71" s="40">
        <v>25.37</v>
      </c>
      <c r="D71" s="41">
        <v>26.64</v>
      </c>
      <c r="E71" s="40">
        <v>27.98</v>
      </c>
      <c r="F71" s="41">
        <v>29.38</v>
      </c>
      <c r="G71" s="80"/>
      <c r="H71" s="23"/>
      <c r="J71" s="34">
        <f t="shared" si="54"/>
        <v>1933.6000000000001</v>
      </c>
      <c r="K71" s="27">
        <f t="shared" si="54"/>
        <v>2029.6000000000001</v>
      </c>
      <c r="L71" s="27">
        <f t="shared" si="54"/>
        <v>2131.1999999999998</v>
      </c>
      <c r="M71" s="27">
        <f t="shared" si="54"/>
        <v>2238.4</v>
      </c>
      <c r="N71" s="27">
        <f t="shared" si="54"/>
        <v>2350.4</v>
      </c>
      <c r="O71" s="80"/>
      <c r="P71" s="23"/>
      <c r="R71" s="34">
        <f t="shared" si="55"/>
        <v>4189.4666666666672</v>
      </c>
      <c r="S71" s="27">
        <f t="shared" si="55"/>
        <v>4397.4666666666672</v>
      </c>
      <c r="T71" s="27">
        <f t="shared" si="55"/>
        <v>4617.5999999999995</v>
      </c>
      <c r="U71" s="27">
        <f t="shared" si="55"/>
        <v>4849.8666666666668</v>
      </c>
      <c r="V71" s="27">
        <f t="shared" si="55"/>
        <v>5092.5333333333338</v>
      </c>
      <c r="W71" s="80"/>
      <c r="X71" s="23"/>
      <c r="Z71" s="34">
        <f t="shared" si="56"/>
        <v>50273.600000000006</v>
      </c>
      <c r="AA71" s="27">
        <f t="shared" si="56"/>
        <v>52769.600000000006</v>
      </c>
      <c r="AB71" s="27">
        <f t="shared" si="56"/>
        <v>55411.199999999997</v>
      </c>
      <c r="AC71" s="27">
        <f t="shared" si="56"/>
        <v>58198.400000000001</v>
      </c>
      <c r="AD71" s="37">
        <f t="shared" si="56"/>
        <v>61110.400000000001</v>
      </c>
      <c r="AE71" s="83"/>
      <c r="AF71" s="50"/>
    </row>
    <row r="72" spans="1:32" x14ac:dyDescent="0.25">
      <c r="A72" s="28" t="s">
        <v>233</v>
      </c>
      <c r="B72" s="39">
        <v>24.35</v>
      </c>
      <c r="C72" s="40">
        <v>25.56</v>
      </c>
      <c r="D72" s="41">
        <v>26.85</v>
      </c>
      <c r="E72" s="40">
        <v>28.18</v>
      </c>
      <c r="F72" s="41">
        <v>29.58</v>
      </c>
      <c r="G72" s="80"/>
      <c r="H72" s="23"/>
      <c r="J72" s="34">
        <f t="shared" si="54"/>
        <v>1948</v>
      </c>
      <c r="K72" s="27">
        <f t="shared" si="54"/>
        <v>2044.8</v>
      </c>
      <c r="L72" s="27">
        <f t="shared" si="54"/>
        <v>2148</v>
      </c>
      <c r="M72" s="27">
        <f t="shared" si="54"/>
        <v>2254.4</v>
      </c>
      <c r="N72" s="27">
        <f t="shared" si="54"/>
        <v>2366.3999999999996</v>
      </c>
      <c r="O72" s="80"/>
      <c r="P72" s="23"/>
      <c r="R72" s="34">
        <f t="shared" si="55"/>
        <v>4220.666666666667</v>
      </c>
      <c r="S72" s="27">
        <f t="shared" si="55"/>
        <v>4430.3999999999996</v>
      </c>
      <c r="T72" s="27">
        <f t="shared" si="55"/>
        <v>4654</v>
      </c>
      <c r="U72" s="27">
        <f t="shared" si="55"/>
        <v>4884.5333333333338</v>
      </c>
      <c r="V72" s="27">
        <f t="shared" si="55"/>
        <v>5127.2</v>
      </c>
      <c r="W72" s="80"/>
      <c r="X72" s="23"/>
      <c r="Z72" s="34">
        <f t="shared" si="56"/>
        <v>50648</v>
      </c>
      <c r="AA72" s="27">
        <f t="shared" si="56"/>
        <v>53164.799999999996</v>
      </c>
      <c r="AB72" s="27">
        <f t="shared" si="56"/>
        <v>55848</v>
      </c>
      <c r="AC72" s="27">
        <f t="shared" si="56"/>
        <v>58614.400000000001</v>
      </c>
      <c r="AD72" s="37">
        <f t="shared" si="56"/>
        <v>61526.399999999994</v>
      </c>
      <c r="AE72" s="83"/>
      <c r="AF72" s="50"/>
    </row>
    <row r="73" spans="1:32" x14ac:dyDescent="0.25">
      <c r="A73" s="28" t="s">
        <v>43</v>
      </c>
      <c r="B73" s="39">
        <v>18.37</v>
      </c>
      <c r="C73" s="40">
        <v>19.3</v>
      </c>
      <c r="D73" s="41">
        <v>20.27</v>
      </c>
      <c r="E73" s="40">
        <v>21.28</v>
      </c>
      <c r="F73" s="41">
        <v>22.34</v>
      </c>
      <c r="G73" s="80"/>
      <c r="H73" s="23"/>
      <c r="J73" s="34">
        <f t="shared" si="54"/>
        <v>1469.6000000000001</v>
      </c>
      <c r="K73" s="27">
        <f t="shared" si="54"/>
        <v>1544</v>
      </c>
      <c r="L73" s="27">
        <f t="shared" si="54"/>
        <v>1621.6</v>
      </c>
      <c r="M73" s="27">
        <f t="shared" si="54"/>
        <v>1702.4</v>
      </c>
      <c r="N73" s="27">
        <f t="shared" si="54"/>
        <v>1787.2</v>
      </c>
      <c r="O73" s="80"/>
      <c r="P73" s="23"/>
      <c r="R73" s="34">
        <f t="shared" si="55"/>
        <v>3184.1333333333337</v>
      </c>
      <c r="S73" s="27">
        <f t="shared" si="55"/>
        <v>3345.3333333333335</v>
      </c>
      <c r="T73" s="27">
        <f t="shared" si="55"/>
        <v>3513.4666666666667</v>
      </c>
      <c r="U73" s="27">
        <f t="shared" si="55"/>
        <v>3688.5333333333333</v>
      </c>
      <c r="V73" s="27">
        <f t="shared" si="55"/>
        <v>3872.2666666666669</v>
      </c>
      <c r="W73" s="80"/>
      <c r="X73" s="23"/>
      <c r="Z73" s="34">
        <f t="shared" si="56"/>
        <v>38209.600000000006</v>
      </c>
      <c r="AA73" s="27">
        <f t="shared" si="56"/>
        <v>40144</v>
      </c>
      <c r="AB73" s="27">
        <f t="shared" si="56"/>
        <v>42161.599999999999</v>
      </c>
      <c r="AC73" s="27">
        <f t="shared" si="56"/>
        <v>44262.400000000001</v>
      </c>
      <c r="AD73" s="37">
        <f t="shared" si="56"/>
        <v>46467.200000000004</v>
      </c>
      <c r="AE73" s="83"/>
      <c r="AF73" s="50"/>
    </row>
    <row r="74" spans="1:32" x14ac:dyDescent="0.25">
      <c r="A74" s="28" t="s">
        <v>44</v>
      </c>
      <c r="B74" s="39">
        <v>20.23</v>
      </c>
      <c r="C74" s="40">
        <v>21.24</v>
      </c>
      <c r="D74" s="41">
        <v>22.3</v>
      </c>
      <c r="E74" s="40">
        <v>23.42</v>
      </c>
      <c r="F74" s="41">
        <v>24.58</v>
      </c>
      <c r="G74" s="80"/>
      <c r="H74" s="23"/>
      <c r="J74" s="34">
        <f t="shared" si="54"/>
        <v>1618.4</v>
      </c>
      <c r="K74" s="27">
        <f t="shared" si="54"/>
        <v>1699.1999999999998</v>
      </c>
      <c r="L74" s="27">
        <f t="shared" si="54"/>
        <v>1784</v>
      </c>
      <c r="M74" s="27">
        <f t="shared" si="54"/>
        <v>1873.6000000000001</v>
      </c>
      <c r="N74" s="27">
        <f t="shared" si="54"/>
        <v>1966.3999999999999</v>
      </c>
      <c r="O74" s="80"/>
      <c r="P74" s="23"/>
      <c r="R74" s="34">
        <f t="shared" si="55"/>
        <v>3506.5333333333333</v>
      </c>
      <c r="S74" s="27">
        <f t="shared" si="55"/>
        <v>3681.6</v>
      </c>
      <c r="T74" s="27">
        <f t="shared" si="55"/>
        <v>3865.3333333333335</v>
      </c>
      <c r="U74" s="27">
        <f t="shared" si="55"/>
        <v>4059.4666666666672</v>
      </c>
      <c r="V74" s="27">
        <f t="shared" si="55"/>
        <v>4260.5333333333328</v>
      </c>
      <c r="W74" s="80"/>
      <c r="X74" s="23"/>
      <c r="Z74" s="34">
        <f t="shared" si="56"/>
        <v>42078.400000000001</v>
      </c>
      <c r="AA74" s="27">
        <f t="shared" si="56"/>
        <v>44179.199999999997</v>
      </c>
      <c r="AB74" s="27">
        <f t="shared" si="56"/>
        <v>46384</v>
      </c>
      <c r="AC74" s="27">
        <f t="shared" si="56"/>
        <v>48713.600000000006</v>
      </c>
      <c r="AD74" s="37">
        <f t="shared" si="56"/>
        <v>51126.399999999994</v>
      </c>
      <c r="AE74" s="83"/>
      <c r="AF74" s="50"/>
    </row>
    <row r="75" spans="1:32" x14ac:dyDescent="0.25">
      <c r="A75" s="28" t="s">
        <v>45</v>
      </c>
      <c r="B75" s="39">
        <v>18.97</v>
      </c>
      <c r="C75" s="40">
        <v>19.920000000000002</v>
      </c>
      <c r="D75" s="41">
        <v>20.91</v>
      </c>
      <c r="E75" s="40">
        <v>21.96</v>
      </c>
      <c r="F75" s="41">
        <v>23.05</v>
      </c>
      <c r="G75" s="80"/>
      <c r="H75" s="23"/>
      <c r="J75" s="34">
        <f t="shared" si="54"/>
        <v>1517.6</v>
      </c>
      <c r="K75" s="27">
        <f t="shared" si="54"/>
        <v>1593.6000000000001</v>
      </c>
      <c r="L75" s="27">
        <f t="shared" si="54"/>
        <v>1672.8</v>
      </c>
      <c r="M75" s="27">
        <f t="shared" si="54"/>
        <v>1756.8000000000002</v>
      </c>
      <c r="N75" s="27">
        <f t="shared" si="54"/>
        <v>1844</v>
      </c>
      <c r="O75" s="80"/>
      <c r="P75" s="23"/>
      <c r="R75" s="34">
        <f t="shared" si="55"/>
        <v>3288.1333333333332</v>
      </c>
      <c r="S75" s="27">
        <f t="shared" si="55"/>
        <v>3452.8000000000006</v>
      </c>
      <c r="T75" s="27">
        <f t="shared" si="55"/>
        <v>3624.3999999999996</v>
      </c>
      <c r="U75" s="27">
        <f t="shared" si="55"/>
        <v>3806.4</v>
      </c>
      <c r="V75" s="27">
        <f t="shared" si="55"/>
        <v>3995.3333333333335</v>
      </c>
      <c r="W75" s="80"/>
      <c r="X75" s="23"/>
      <c r="Z75" s="34">
        <f t="shared" si="56"/>
        <v>39457.599999999999</v>
      </c>
      <c r="AA75" s="27">
        <f t="shared" si="56"/>
        <v>41433.600000000006</v>
      </c>
      <c r="AB75" s="27">
        <f t="shared" si="56"/>
        <v>43492.799999999996</v>
      </c>
      <c r="AC75" s="27">
        <f t="shared" si="56"/>
        <v>45676.800000000003</v>
      </c>
      <c r="AD75" s="37">
        <f t="shared" si="56"/>
        <v>47944</v>
      </c>
      <c r="AE75" s="83"/>
      <c r="AF75" s="50"/>
    </row>
    <row r="76" spans="1:32" x14ac:dyDescent="0.25">
      <c r="A76" s="28" t="s">
        <v>46</v>
      </c>
      <c r="B76" s="39">
        <v>20.86</v>
      </c>
      <c r="C76" s="40">
        <v>21.9</v>
      </c>
      <c r="D76" s="41">
        <v>23</v>
      </c>
      <c r="E76" s="40">
        <v>24.14</v>
      </c>
      <c r="F76" s="41">
        <v>25.35</v>
      </c>
      <c r="G76" s="80"/>
      <c r="H76" s="23"/>
      <c r="J76" s="34">
        <f t="shared" si="54"/>
        <v>1668.8</v>
      </c>
      <c r="K76" s="27">
        <f t="shared" si="54"/>
        <v>1752</v>
      </c>
      <c r="L76" s="27">
        <f t="shared" si="54"/>
        <v>1840</v>
      </c>
      <c r="M76" s="27">
        <f t="shared" si="54"/>
        <v>1931.2</v>
      </c>
      <c r="N76" s="27">
        <f t="shared" si="54"/>
        <v>2028</v>
      </c>
      <c r="O76" s="80"/>
      <c r="P76" s="23"/>
      <c r="R76" s="34">
        <f t="shared" si="55"/>
        <v>3615.7333333333331</v>
      </c>
      <c r="S76" s="27">
        <f t="shared" si="55"/>
        <v>3796</v>
      </c>
      <c r="T76" s="27">
        <f t="shared" si="55"/>
        <v>3986.6666666666665</v>
      </c>
      <c r="U76" s="27">
        <f t="shared" si="55"/>
        <v>4184.2666666666673</v>
      </c>
      <c r="V76" s="27">
        <f t="shared" si="55"/>
        <v>4394</v>
      </c>
      <c r="W76" s="80"/>
      <c r="X76" s="23"/>
      <c r="Z76" s="34">
        <f t="shared" si="56"/>
        <v>43388.799999999996</v>
      </c>
      <c r="AA76" s="27">
        <f t="shared" si="56"/>
        <v>45552</v>
      </c>
      <c r="AB76" s="27">
        <f t="shared" si="56"/>
        <v>47840</v>
      </c>
      <c r="AC76" s="27">
        <f t="shared" si="56"/>
        <v>50211.200000000004</v>
      </c>
      <c r="AD76" s="37">
        <f t="shared" si="56"/>
        <v>52728</v>
      </c>
      <c r="AE76" s="83"/>
      <c r="AF76" s="50"/>
    </row>
    <row r="77" spans="1:32" x14ac:dyDescent="0.25">
      <c r="A77" s="28" t="s">
        <v>47</v>
      </c>
      <c r="B77" s="39">
        <v>22.77</v>
      </c>
      <c r="C77" s="40">
        <v>23.9</v>
      </c>
      <c r="D77" s="41">
        <v>25.1</v>
      </c>
      <c r="E77" s="40">
        <v>26.35</v>
      </c>
      <c r="F77" s="41">
        <v>27.67</v>
      </c>
      <c r="G77" s="80"/>
      <c r="H77" s="23"/>
      <c r="J77" s="34">
        <f t="shared" si="54"/>
        <v>1821.6</v>
      </c>
      <c r="K77" s="27">
        <f t="shared" si="54"/>
        <v>1912</v>
      </c>
      <c r="L77" s="27">
        <f t="shared" si="54"/>
        <v>2008</v>
      </c>
      <c r="M77" s="27">
        <f t="shared" si="54"/>
        <v>2108</v>
      </c>
      <c r="N77" s="27">
        <f t="shared" si="54"/>
        <v>2213.6000000000004</v>
      </c>
      <c r="O77" s="80"/>
      <c r="P77" s="23"/>
      <c r="R77" s="34">
        <f t="shared" si="55"/>
        <v>3946.7999999999997</v>
      </c>
      <c r="S77" s="27">
        <f t="shared" si="55"/>
        <v>4142.666666666667</v>
      </c>
      <c r="T77" s="27">
        <f t="shared" si="55"/>
        <v>4350.666666666667</v>
      </c>
      <c r="U77" s="27">
        <f t="shared" si="55"/>
        <v>4567.333333333333</v>
      </c>
      <c r="V77" s="27">
        <f t="shared" si="55"/>
        <v>4796.1333333333341</v>
      </c>
      <c r="W77" s="80"/>
      <c r="X77" s="23"/>
      <c r="Z77" s="34">
        <f t="shared" si="56"/>
        <v>47361.599999999999</v>
      </c>
      <c r="AA77" s="27">
        <f t="shared" si="56"/>
        <v>49712</v>
      </c>
      <c r="AB77" s="27">
        <f t="shared" si="56"/>
        <v>52208</v>
      </c>
      <c r="AC77" s="27">
        <f t="shared" si="56"/>
        <v>54808</v>
      </c>
      <c r="AD77" s="37">
        <f t="shared" si="56"/>
        <v>57553.600000000006</v>
      </c>
      <c r="AE77" s="83"/>
      <c r="AF77" s="50"/>
    </row>
    <row r="78" spans="1:32" x14ac:dyDescent="0.25">
      <c r="A78" s="28" t="s">
        <v>48</v>
      </c>
      <c r="B78" s="39">
        <v>11.97</v>
      </c>
      <c r="C78" s="40">
        <v>12.59</v>
      </c>
      <c r="D78" s="41">
        <v>13.22</v>
      </c>
      <c r="E78" s="40">
        <v>13.87</v>
      </c>
      <c r="F78" s="41">
        <v>14.57</v>
      </c>
      <c r="G78" s="80"/>
      <c r="H78" s="23"/>
      <c r="J78" s="34">
        <f t="shared" si="54"/>
        <v>957.6</v>
      </c>
      <c r="K78" s="27">
        <f t="shared" si="54"/>
        <v>1007.2</v>
      </c>
      <c r="L78" s="27">
        <f t="shared" si="54"/>
        <v>1057.6000000000001</v>
      </c>
      <c r="M78" s="27">
        <f t="shared" si="54"/>
        <v>1109.5999999999999</v>
      </c>
      <c r="N78" s="27">
        <f t="shared" si="54"/>
        <v>1165.5999999999999</v>
      </c>
      <c r="O78" s="80"/>
      <c r="P78" s="23"/>
      <c r="R78" s="34">
        <f t="shared" si="55"/>
        <v>2074.8000000000002</v>
      </c>
      <c r="S78" s="27">
        <f t="shared" si="55"/>
        <v>2182.2666666666669</v>
      </c>
      <c r="T78" s="27">
        <f t="shared" si="55"/>
        <v>2291.4666666666667</v>
      </c>
      <c r="U78" s="27">
        <f t="shared" si="55"/>
        <v>2404.1333333333332</v>
      </c>
      <c r="V78" s="27">
        <f t="shared" si="55"/>
        <v>2525.4666666666667</v>
      </c>
      <c r="W78" s="80"/>
      <c r="X78" s="23"/>
      <c r="Z78" s="34">
        <f t="shared" si="56"/>
        <v>24897.600000000002</v>
      </c>
      <c r="AA78" s="27">
        <f t="shared" si="56"/>
        <v>26187.200000000001</v>
      </c>
      <c r="AB78" s="27">
        <f t="shared" si="56"/>
        <v>27497.600000000002</v>
      </c>
      <c r="AC78" s="27">
        <f t="shared" si="56"/>
        <v>28849.599999999999</v>
      </c>
      <c r="AD78" s="37">
        <f t="shared" si="56"/>
        <v>30305.599999999999</v>
      </c>
      <c r="AE78" s="83"/>
      <c r="AF78" s="50"/>
    </row>
    <row r="79" spans="1:32" x14ac:dyDescent="0.25">
      <c r="A79" s="28" t="s">
        <v>49</v>
      </c>
      <c r="B79" s="39">
        <v>16.309999999999999</v>
      </c>
      <c r="C79" s="40">
        <v>17.12</v>
      </c>
      <c r="D79" s="41">
        <v>17.96</v>
      </c>
      <c r="E79" s="40">
        <v>18.87</v>
      </c>
      <c r="F79" s="41">
        <v>19.82</v>
      </c>
      <c r="G79" s="80"/>
      <c r="H79" s="23"/>
      <c r="J79" s="34">
        <f t="shared" si="54"/>
        <v>1304.8</v>
      </c>
      <c r="K79" s="27">
        <f t="shared" si="54"/>
        <v>1369.6000000000001</v>
      </c>
      <c r="L79" s="27">
        <f t="shared" si="54"/>
        <v>1436.8000000000002</v>
      </c>
      <c r="M79" s="27">
        <f t="shared" si="54"/>
        <v>1509.6000000000001</v>
      </c>
      <c r="N79" s="27">
        <f t="shared" si="54"/>
        <v>1585.6</v>
      </c>
      <c r="O79" s="80"/>
      <c r="P79" s="23"/>
      <c r="R79" s="34">
        <f t="shared" si="55"/>
        <v>2827.0666666666662</v>
      </c>
      <c r="S79" s="27">
        <f t="shared" si="55"/>
        <v>2967.4666666666672</v>
      </c>
      <c r="T79" s="27">
        <f t="shared" si="55"/>
        <v>3113.0666666666671</v>
      </c>
      <c r="U79" s="27">
        <f t="shared" si="55"/>
        <v>3270.8000000000006</v>
      </c>
      <c r="V79" s="27">
        <f t="shared" si="55"/>
        <v>3435.4666666666667</v>
      </c>
      <c r="W79" s="80"/>
      <c r="X79" s="23"/>
      <c r="Z79" s="34">
        <f t="shared" si="56"/>
        <v>33924.799999999996</v>
      </c>
      <c r="AA79" s="27">
        <f t="shared" si="56"/>
        <v>35609.600000000006</v>
      </c>
      <c r="AB79" s="27">
        <f t="shared" si="56"/>
        <v>37356.800000000003</v>
      </c>
      <c r="AC79" s="27">
        <f t="shared" si="56"/>
        <v>39249.600000000006</v>
      </c>
      <c r="AD79" s="37">
        <f t="shared" si="56"/>
        <v>41225.599999999999</v>
      </c>
      <c r="AE79" s="83"/>
      <c r="AF79" s="50"/>
    </row>
    <row r="80" spans="1:32" x14ac:dyDescent="0.25">
      <c r="A80" s="28" t="s">
        <v>50</v>
      </c>
      <c r="B80" s="39">
        <v>18.16</v>
      </c>
      <c r="C80" s="40">
        <v>19.059999999999999</v>
      </c>
      <c r="D80" s="41">
        <v>20.010000000000002</v>
      </c>
      <c r="E80" s="40">
        <v>21.02</v>
      </c>
      <c r="F80" s="41">
        <v>22.06</v>
      </c>
      <c r="G80" s="80"/>
      <c r="H80" s="23"/>
      <c r="J80" s="34">
        <f t="shared" si="54"/>
        <v>1452.8</v>
      </c>
      <c r="K80" s="27">
        <f t="shared" si="54"/>
        <v>1524.8</v>
      </c>
      <c r="L80" s="27">
        <f t="shared" si="54"/>
        <v>1600.8000000000002</v>
      </c>
      <c r="M80" s="27">
        <f t="shared" si="54"/>
        <v>1681.6</v>
      </c>
      <c r="N80" s="27">
        <f t="shared" si="54"/>
        <v>1764.8</v>
      </c>
      <c r="O80" s="80"/>
      <c r="P80" s="23"/>
      <c r="R80" s="34">
        <f t="shared" si="55"/>
        <v>3147.7333333333331</v>
      </c>
      <c r="S80" s="27">
        <f t="shared" si="55"/>
        <v>3303.7333333333331</v>
      </c>
      <c r="T80" s="27">
        <f t="shared" si="55"/>
        <v>3468.4</v>
      </c>
      <c r="U80" s="27">
        <f t="shared" si="55"/>
        <v>3643.4666666666667</v>
      </c>
      <c r="V80" s="27">
        <f t="shared" si="55"/>
        <v>3823.7333333333331</v>
      </c>
      <c r="W80" s="80"/>
      <c r="X80" s="23"/>
      <c r="Z80" s="34">
        <f t="shared" si="56"/>
        <v>37772.799999999996</v>
      </c>
      <c r="AA80" s="27">
        <f t="shared" si="56"/>
        <v>39644.799999999996</v>
      </c>
      <c r="AB80" s="27">
        <f t="shared" si="56"/>
        <v>41620.800000000003</v>
      </c>
      <c r="AC80" s="27">
        <f t="shared" si="56"/>
        <v>43721.599999999999</v>
      </c>
      <c r="AD80" s="37">
        <f t="shared" si="56"/>
        <v>45884.799999999996</v>
      </c>
      <c r="AE80" s="83"/>
      <c r="AF80" s="50"/>
    </row>
    <row r="81" spans="1:32" x14ac:dyDescent="0.25">
      <c r="A81" s="28" t="s">
        <v>51</v>
      </c>
      <c r="B81" s="39">
        <v>21.27</v>
      </c>
      <c r="C81" s="40">
        <v>22.33</v>
      </c>
      <c r="D81" s="41">
        <v>23.44</v>
      </c>
      <c r="E81" s="40">
        <v>24.61</v>
      </c>
      <c r="F81" s="41">
        <v>25.85</v>
      </c>
      <c r="G81" s="80"/>
      <c r="H81" s="23"/>
      <c r="J81" s="34">
        <f t="shared" si="54"/>
        <v>1701.6</v>
      </c>
      <c r="K81" s="27">
        <f t="shared" si="54"/>
        <v>1786.3999999999999</v>
      </c>
      <c r="L81" s="27">
        <f t="shared" si="54"/>
        <v>1875.2</v>
      </c>
      <c r="M81" s="27">
        <f t="shared" si="54"/>
        <v>1968.8</v>
      </c>
      <c r="N81" s="27">
        <f t="shared" si="54"/>
        <v>2068</v>
      </c>
      <c r="O81" s="80"/>
      <c r="P81" s="23"/>
      <c r="R81" s="34">
        <f t="shared" si="55"/>
        <v>3686.7999999999997</v>
      </c>
      <c r="S81" s="27">
        <f t="shared" si="55"/>
        <v>3870.5333333333328</v>
      </c>
      <c r="T81" s="27">
        <f t="shared" si="55"/>
        <v>4062.9333333333338</v>
      </c>
      <c r="U81" s="27">
        <f t="shared" si="55"/>
        <v>4265.7333333333327</v>
      </c>
      <c r="V81" s="27">
        <f t="shared" si="55"/>
        <v>4480.666666666667</v>
      </c>
      <c r="W81" s="80"/>
      <c r="X81" s="23"/>
      <c r="Z81" s="34">
        <f t="shared" si="56"/>
        <v>44241.599999999999</v>
      </c>
      <c r="AA81" s="27">
        <f t="shared" si="56"/>
        <v>46446.399999999994</v>
      </c>
      <c r="AB81" s="27">
        <f t="shared" si="56"/>
        <v>48755.200000000004</v>
      </c>
      <c r="AC81" s="27">
        <f t="shared" si="56"/>
        <v>51188.799999999996</v>
      </c>
      <c r="AD81" s="37">
        <f t="shared" si="56"/>
        <v>53768</v>
      </c>
      <c r="AE81" s="83"/>
      <c r="AF81" s="50"/>
    </row>
    <row r="82" spans="1:32" x14ac:dyDescent="0.25">
      <c r="A82" s="28" t="s">
        <v>52</v>
      </c>
      <c r="B82" s="39">
        <v>16.93</v>
      </c>
      <c r="C82" s="40">
        <v>17.79</v>
      </c>
      <c r="D82" s="41">
        <v>18.670000000000002</v>
      </c>
      <c r="E82" s="40">
        <v>19.600000000000001</v>
      </c>
      <c r="F82" s="41">
        <v>20.59</v>
      </c>
      <c r="G82" s="80"/>
      <c r="H82" s="23"/>
      <c r="J82" s="34">
        <f t="shared" si="54"/>
        <v>1354.4</v>
      </c>
      <c r="K82" s="27">
        <f t="shared" si="54"/>
        <v>1423.1999999999998</v>
      </c>
      <c r="L82" s="27">
        <f t="shared" si="54"/>
        <v>1493.6000000000001</v>
      </c>
      <c r="M82" s="27">
        <f t="shared" si="54"/>
        <v>1568</v>
      </c>
      <c r="N82" s="27">
        <f t="shared" si="54"/>
        <v>1647.2</v>
      </c>
      <c r="O82" s="80"/>
      <c r="P82" s="23"/>
      <c r="R82" s="34">
        <f t="shared" si="55"/>
        <v>2934.5333333333333</v>
      </c>
      <c r="S82" s="27">
        <f t="shared" si="55"/>
        <v>3083.6</v>
      </c>
      <c r="T82" s="27">
        <f t="shared" si="55"/>
        <v>3236.1333333333337</v>
      </c>
      <c r="U82" s="27">
        <f t="shared" si="55"/>
        <v>3397.3333333333335</v>
      </c>
      <c r="V82" s="27">
        <f t="shared" si="55"/>
        <v>3568.9333333333338</v>
      </c>
      <c r="W82" s="80"/>
      <c r="X82" s="23"/>
      <c r="Z82" s="34">
        <f t="shared" si="56"/>
        <v>35214.400000000001</v>
      </c>
      <c r="AA82" s="27">
        <f t="shared" si="56"/>
        <v>37003.199999999997</v>
      </c>
      <c r="AB82" s="27">
        <f t="shared" si="56"/>
        <v>38833.600000000006</v>
      </c>
      <c r="AC82" s="27">
        <f t="shared" si="56"/>
        <v>40768</v>
      </c>
      <c r="AD82" s="37">
        <f t="shared" si="56"/>
        <v>42827.200000000004</v>
      </c>
      <c r="AE82" s="83"/>
      <c r="AF82" s="50"/>
    </row>
    <row r="83" spans="1:32" x14ac:dyDescent="0.25">
      <c r="A83" s="28" t="s">
        <v>230</v>
      </c>
      <c r="B83" s="39">
        <v>25.1</v>
      </c>
      <c r="C83" s="40">
        <v>26.35</v>
      </c>
      <c r="D83" s="41">
        <v>27.67</v>
      </c>
      <c r="E83" s="40">
        <v>29.05</v>
      </c>
      <c r="F83" s="41">
        <v>30.51</v>
      </c>
      <c r="G83" s="80"/>
      <c r="H83" s="23"/>
      <c r="J83" s="34">
        <f t="shared" si="54"/>
        <v>2008</v>
      </c>
      <c r="K83" s="27">
        <f t="shared" si="54"/>
        <v>2108</v>
      </c>
      <c r="L83" s="27">
        <f t="shared" si="54"/>
        <v>2213.6000000000004</v>
      </c>
      <c r="M83" s="27">
        <f t="shared" si="54"/>
        <v>2324</v>
      </c>
      <c r="N83" s="27">
        <f t="shared" si="54"/>
        <v>2440.8000000000002</v>
      </c>
      <c r="O83" s="86"/>
      <c r="P83" s="56"/>
      <c r="R83" s="34">
        <f t="shared" si="55"/>
        <v>4350.666666666667</v>
      </c>
      <c r="S83" s="27">
        <f t="shared" si="55"/>
        <v>4567.333333333333</v>
      </c>
      <c r="T83" s="27">
        <f t="shared" si="55"/>
        <v>4796.1333333333341</v>
      </c>
      <c r="U83" s="27">
        <f t="shared" si="55"/>
        <v>5035.333333333333</v>
      </c>
      <c r="V83" s="27">
        <f t="shared" si="55"/>
        <v>5288.4000000000005</v>
      </c>
      <c r="W83" s="86"/>
      <c r="X83" s="56"/>
      <c r="Z83" s="34">
        <f t="shared" si="56"/>
        <v>52208</v>
      </c>
      <c r="AA83" s="27">
        <f t="shared" si="56"/>
        <v>54808</v>
      </c>
      <c r="AB83" s="27">
        <f t="shared" si="56"/>
        <v>57553.600000000006</v>
      </c>
      <c r="AC83" s="27">
        <f t="shared" si="56"/>
        <v>60424</v>
      </c>
      <c r="AD83" s="37">
        <f t="shared" si="56"/>
        <v>63460.800000000003</v>
      </c>
      <c r="AE83" s="85"/>
      <c r="AF83" s="55"/>
    </row>
    <row r="84" spans="1:32" x14ac:dyDescent="0.25">
      <c r="A84" s="28" t="s">
        <v>53</v>
      </c>
      <c r="B84" s="39">
        <v>24.92</v>
      </c>
      <c r="C84" s="40">
        <v>26.16</v>
      </c>
      <c r="D84" s="41">
        <v>27.47</v>
      </c>
      <c r="E84" s="40">
        <v>28.84</v>
      </c>
      <c r="F84" s="41">
        <v>30.29</v>
      </c>
      <c r="G84" s="80"/>
      <c r="H84" s="23"/>
      <c r="J84" s="34">
        <f t="shared" si="54"/>
        <v>1993.6000000000001</v>
      </c>
      <c r="K84" s="27">
        <f t="shared" si="54"/>
        <v>2092.8000000000002</v>
      </c>
      <c r="L84" s="27">
        <f t="shared" si="54"/>
        <v>2197.6</v>
      </c>
      <c r="M84" s="27">
        <f t="shared" si="54"/>
        <v>2307.1999999999998</v>
      </c>
      <c r="N84" s="27">
        <f t="shared" si="54"/>
        <v>2423.1999999999998</v>
      </c>
      <c r="O84" s="80"/>
      <c r="P84" s="23"/>
      <c r="R84" s="34">
        <f t="shared" si="55"/>
        <v>4319.4666666666672</v>
      </c>
      <c r="S84" s="27">
        <f t="shared" si="55"/>
        <v>4534.4000000000005</v>
      </c>
      <c r="T84" s="27">
        <f t="shared" si="55"/>
        <v>4761.4666666666662</v>
      </c>
      <c r="U84" s="27">
        <f t="shared" si="55"/>
        <v>4998.9333333333334</v>
      </c>
      <c r="V84" s="27">
        <f t="shared" si="55"/>
        <v>5250.2666666666664</v>
      </c>
      <c r="W84" s="80"/>
      <c r="X84" s="23"/>
      <c r="Z84" s="34">
        <f t="shared" si="56"/>
        <v>51833.600000000006</v>
      </c>
      <c r="AA84" s="27">
        <f t="shared" si="56"/>
        <v>54412.800000000003</v>
      </c>
      <c r="AB84" s="27">
        <f t="shared" si="56"/>
        <v>57137.599999999999</v>
      </c>
      <c r="AC84" s="27">
        <f t="shared" si="56"/>
        <v>59987.199999999997</v>
      </c>
      <c r="AD84" s="37">
        <f t="shared" si="56"/>
        <v>63003.199999999997</v>
      </c>
      <c r="AE84" s="83"/>
      <c r="AF84" s="50"/>
    </row>
    <row r="85" spans="1:32" x14ac:dyDescent="0.25">
      <c r="A85" s="28" t="s">
        <v>54</v>
      </c>
      <c r="B85" s="39">
        <v>26.2</v>
      </c>
      <c r="C85" s="40">
        <v>27.52</v>
      </c>
      <c r="D85" s="41">
        <v>28.9</v>
      </c>
      <c r="E85" s="40">
        <v>30.35</v>
      </c>
      <c r="F85" s="41">
        <v>31.86</v>
      </c>
      <c r="G85" s="80"/>
      <c r="H85" s="23"/>
      <c r="J85" s="34">
        <f t="shared" si="54"/>
        <v>2096</v>
      </c>
      <c r="K85" s="27">
        <f t="shared" si="54"/>
        <v>2201.6</v>
      </c>
      <c r="L85" s="27">
        <f t="shared" si="54"/>
        <v>2312</v>
      </c>
      <c r="M85" s="27">
        <f t="shared" si="54"/>
        <v>2428</v>
      </c>
      <c r="N85" s="27">
        <f t="shared" si="54"/>
        <v>2548.8000000000002</v>
      </c>
      <c r="O85" s="80"/>
      <c r="P85" s="23"/>
      <c r="R85" s="34">
        <f t="shared" si="55"/>
        <v>4541.333333333333</v>
      </c>
      <c r="S85" s="27">
        <f t="shared" si="55"/>
        <v>4770.1333333333332</v>
      </c>
      <c r="T85" s="27">
        <f t="shared" si="55"/>
        <v>5009.333333333333</v>
      </c>
      <c r="U85" s="27">
        <f t="shared" si="55"/>
        <v>5260.666666666667</v>
      </c>
      <c r="V85" s="27">
        <f t="shared" si="55"/>
        <v>5522.4000000000005</v>
      </c>
      <c r="W85" s="80"/>
      <c r="X85" s="23"/>
      <c r="Z85" s="34">
        <f t="shared" si="56"/>
        <v>54496</v>
      </c>
      <c r="AA85" s="27">
        <f t="shared" si="56"/>
        <v>57241.599999999999</v>
      </c>
      <c r="AB85" s="27">
        <f t="shared" si="56"/>
        <v>60112</v>
      </c>
      <c r="AC85" s="27">
        <f t="shared" si="56"/>
        <v>63128</v>
      </c>
      <c r="AD85" s="37">
        <f t="shared" si="56"/>
        <v>66268.800000000003</v>
      </c>
      <c r="AE85" s="83"/>
      <c r="AF85" s="50"/>
    </row>
    <row r="86" spans="1:32" x14ac:dyDescent="0.25">
      <c r="A86" s="28" t="s">
        <v>55</v>
      </c>
      <c r="B86" s="39">
        <v>29.39</v>
      </c>
      <c r="C86" s="40">
        <v>30.86</v>
      </c>
      <c r="D86" s="41">
        <v>32.409999999999997</v>
      </c>
      <c r="E86" s="40">
        <v>34.03</v>
      </c>
      <c r="F86" s="41">
        <v>35.729999999999997</v>
      </c>
      <c r="G86" s="80"/>
      <c r="H86" s="23"/>
      <c r="J86" s="34">
        <f t="shared" si="54"/>
        <v>2351.1999999999998</v>
      </c>
      <c r="K86" s="27">
        <f t="shared" si="54"/>
        <v>2468.8000000000002</v>
      </c>
      <c r="L86" s="27">
        <f t="shared" si="54"/>
        <v>2592.7999999999997</v>
      </c>
      <c r="M86" s="27">
        <f t="shared" si="54"/>
        <v>2722.4</v>
      </c>
      <c r="N86" s="27">
        <f t="shared" si="54"/>
        <v>2858.3999999999996</v>
      </c>
      <c r="O86" s="80"/>
      <c r="P86" s="23"/>
      <c r="R86" s="34">
        <f t="shared" si="55"/>
        <v>5094.2666666666664</v>
      </c>
      <c r="S86" s="27">
        <f t="shared" si="55"/>
        <v>5349.0666666666666</v>
      </c>
      <c r="T86" s="27">
        <f t="shared" si="55"/>
        <v>5617.7333333333327</v>
      </c>
      <c r="U86" s="27">
        <f t="shared" si="55"/>
        <v>5898.5333333333338</v>
      </c>
      <c r="V86" s="27">
        <f t="shared" si="55"/>
        <v>6193.2</v>
      </c>
      <c r="W86" s="80"/>
      <c r="X86" s="23"/>
      <c r="Z86" s="34">
        <f t="shared" si="56"/>
        <v>61131.199999999997</v>
      </c>
      <c r="AA86" s="27">
        <f t="shared" si="56"/>
        <v>64188.800000000003</v>
      </c>
      <c r="AB86" s="27">
        <f t="shared" si="56"/>
        <v>67412.799999999988</v>
      </c>
      <c r="AC86" s="27">
        <f t="shared" si="56"/>
        <v>70782.400000000009</v>
      </c>
      <c r="AD86" s="37">
        <f t="shared" si="56"/>
        <v>74318.399999999994</v>
      </c>
      <c r="AE86" s="83"/>
      <c r="AF86" s="50"/>
    </row>
    <row r="87" spans="1:32" x14ac:dyDescent="0.25">
      <c r="A87" s="28" t="s">
        <v>56</v>
      </c>
      <c r="B87" s="39">
        <v>33.799999999999997</v>
      </c>
      <c r="C87" s="40">
        <v>35.49</v>
      </c>
      <c r="D87" s="41">
        <v>37.26</v>
      </c>
      <c r="E87" s="40">
        <v>39.14</v>
      </c>
      <c r="F87" s="41">
        <v>41.1</v>
      </c>
      <c r="G87" s="80"/>
      <c r="H87" s="23"/>
      <c r="J87" s="34">
        <f t="shared" si="54"/>
        <v>2704</v>
      </c>
      <c r="K87" s="27">
        <f t="shared" si="54"/>
        <v>2839.2000000000003</v>
      </c>
      <c r="L87" s="27">
        <f t="shared" si="54"/>
        <v>2980.7999999999997</v>
      </c>
      <c r="M87" s="27">
        <f t="shared" si="54"/>
        <v>3131.2</v>
      </c>
      <c r="N87" s="27">
        <f t="shared" si="54"/>
        <v>3288</v>
      </c>
      <c r="O87" s="80"/>
      <c r="P87" s="23"/>
      <c r="R87" s="34">
        <f t="shared" si="55"/>
        <v>5858.666666666667</v>
      </c>
      <c r="S87" s="27">
        <f t="shared" si="55"/>
        <v>6151.6000000000013</v>
      </c>
      <c r="T87" s="27">
        <f t="shared" si="55"/>
        <v>6458.3999999999987</v>
      </c>
      <c r="U87" s="27">
        <f t="shared" si="55"/>
        <v>6784.2666666666664</v>
      </c>
      <c r="V87" s="27">
        <f t="shared" si="55"/>
        <v>7124</v>
      </c>
      <c r="W87" s="80"/>
      <c r="X87" s="23"/>
      <c r="Z87" s="34">
        <f t="shared" si="56"/>
        <v>70304</v>
      </c>
      <c r="AA87" s="27">
        <f t="shared" si="56"/>
        <v>73819.200000000012</v>
      </c>
      <c r="AB87" s="27">
        <f t="shared" si="56"/>
        <v>77500.799999999988</v>
      </c>
      <c r="AC87" s="27">
        <f t="shared" si="56"/>
        <v>81411.199999999997</v>
      </c>
      <c r="AD87" s="37">
        <f t="shared" si="56"/>
        <v>85488</v>
      </c>
      <c r="AE87" s="83"/>
      <c r="AF87" s="50"/>
    </row>
    <row r="88" spans="1:32" x14ac:dyDescent="0.25">
      <c r="A88" s="28" t="s">
        <v>139</v>
      </c>
      <c r="B88" s="39">
        <v>17.41</v>
      </c>
      <c r="C88" s="40">
        <v>18.28</v>
      </c>
      <c r="D88" s="41">
        <v>19.2</v>
      </c>
      <c r="E88" s="40">
        <v>20.16</v>
      </c>
      <c r="F88" s="41">
        <v>21.15</v>
      </c>
      <c r="G88" s="80"/>
      <c r="H88" s="23"/>
      <c r="J88" s="34">
        <f t="shared" si="54"/>
        <v>1392.8</v>
      </c>
      <c r="K88" s="27">
        <f t="shared" si="54"/>
        <v>1462.4</v>
      </c>
      <c r="L88" s="27">
        <f t="shared" si="54"/>
        <v>1536</v>
      </c>
      <c r="M88" s="27">
        <f t="shared" si="54"/>
        <v>1612.8</v>
      </c>
      <c r="N88" s="27">
        <f t="shared" si="54"/>
        <v>1692</v>
      </c>
      <c r="O88" s="80"/>
      <c r="P88" s="23"/>
      <c r="R88" s="34">
        <f t="shared" si="55"/>
        <v>3017.7333333333331</v>
      </c>
      <c r="S88" s="27">
        <f t="shared" si="55"/>
        <v>3168.5333333333333</v>
      </c>
      <c r="T88" s="27">
        <f t="shared" si="55"/>
        <v>3328</v>
      </c>
      <c r="U88" s="27">
        <f t="shared" si="55"/>
        <v>3494.3999999999996</v>
      </c>
      <c r="V88" s="27">
        <f t="shared" si="55"/>
        <v>3666</v>
      </c>
      <c r="W88" s="80"/>
      <c r="X88" s="23"/>
      <c r="Z88" s="34">
        <f t="shared" si="56"/>
        <v>36212.799999999996</v>
      </c>
      <c r="AA88" s="27">
        <f t="shared" si="56"/>
        <v>38022.400000000001</v>
      </c>
      <c r="AB88" s="27">
        <f t="shared" si="56"/>
        <v>39936</v>
      </c>
      <c r="AC88" s="27">
        <f t="shared" si="56"/>
        <v>41932.799999999996</v>
      </c>
      <c r="AD88" s="37">
        <f t="shared" si="56"/>
        <v>43992</v>
      </c>
      <c r="AE88" s="83"/>
      <c r="AF88" s="50"/>
    </row>
    <row r="89" spans="1:32" x14ac:dyDescent="0.25">
      <c r="A89" s="28" t="s">
        <v>57</v>
      </c>
      <c r="B89" s="39">
        <v>19.72</v>
      </c>
      <c r="C89" s="40">
        <v>20.71</v>
      </c>
      <c r="D89" s="41">
        <v>21.75</v>
      </c>
      <c r="E89" s="40">
        <v>22.83</v>
      </c>
      <c r="F89" s="41">
        <v>23.97</v>
      </c>
      <c r="G89" s="80"/>
      <c r="H89" s="23"/>
      <c r="J89" s="34">
        <f t="shared" si="54"/>
        <v>1577.6</v>
      </c>
      <c r="K89" s="27">
        <f t="shared" si="54"/>
        <v>1656.8000000000002</v>
      </c>
      <c r="L89" s="27">
        <f t="shared" si="54"/>
        <v>1740</v>
      </c>
      <c r="M89" s="27">
        <f t="shared" si="54"/>
        <v>1826.3999999999999</v>
      </c>
      <c r="N89" s="27">
        <f t="shared" si="54"/>
        <v>1917.6</v>
      </c>
      <c r="O89" s="80"/>
      <c r="P89" s="23"/>
      <c r="R89" s="34">
        <f t="shared" si="55"/>
        <v>3418.1333333333332</v>
      </c>
      <c r="S89" s="27">
        <f t="shared" si="55"/>
        <v>3589.7333333333336</v>
      </c>
      <c r="T89" s="27">
        <f t="shared" si="55"/>
        <v>3770</v>
      </c>
      <c r="U89" s="27">
        <f t="shared" si="55"/>
        <v>3957.1999999999994</v>
      </c>
      <c r="V89" s="27">
        <f t="shared" si="55"/>
        <v>4154.8</v>
      </c>
      <c r="W89" s="80"/>
      <c r="X89" s="23"/>
      <c r="Z89" s="34">
        <f t="shared" si="56"/>
        <v>41017.599999999999</v>
      </c>
      <c r="AA89" s="27">
        <f t="shared" si="56"/>
        <v>43076.800000000003</v>
      </c>
      <c r="AB89" s="27">
        <f t="shared" si="56"/>
        <v>45240</v>
      </c>
      <c r="AC89" s="27">
        <f t="shared" si="56"/>
        <v>47486.399999999994</v>
      </c>
      <c r="AD89" s="37">
        <f t="shared" si="56"/>
        <v>49857.599999999999</v>
      </c>
      <c r="AE89" s="83"/>
      <c r="AF89" s="50"/>
    </row>
    <row r="90" spans="1:32" x14ac:dyDescent="0.25">
      <c r="A90" s="28" t="s">
        <v>58</v>
      </c>
      <c r="B90" s="39">
        <v>19.72</v>
      </c>
      <c r="C90" s="40">
        <v>20.71</v>
      </c>
      <c r="D90" s="41">
        <v>21.75</v>
      </c>
      <c r="E90" s="40">
        <v>22.83</v>
      </c>
      <c r="F90" s="41">
        <v>23.97</v>
      </c>
      <c r="G90" s="80"/>
      <c r="H90" s="23"/>
      <c r="J90" s="34">
        <f t="shared" si="54"/>
        <v>1577.6</v>
      </c>
      <c r="K90" s="27">
        <f t="shared" si="54"/>
        <v>1656.8000000000002</v>
      </c>
      <c r="L90" s="27">
        <f t="shared" si="54"/>
        <v>1740</v>
      </c>
      <c r="M90" s="27">
        <f t="shared" si="54"/>
        <v>1826.3999999999999</v>
      </c>
      <c r="N90" s="27">
        <f t="shared" si="54"/>
        <v>1917.6</v>
      </c>
      <c r="O90" s="80"/>
      <c r="P90" s="23"/>
      <c r="R90" s="34">
        <f t="shared" si="55"/>
        <v>3418.1333333333332</v>
      </c>
      <c r="S90" s="27">
        <f t="shared" si="55"/>
        <v>3589.7333333333336</v>
      </c>
      <c r="T90" s="27">
        <f t="shared" si="55"/>
        <v>3770</v>
      </c>
      <c r="U90" s="27">
        <f t="shared" si="55"/>
        <v>3957.1999999999994</v>
      </c>
      <c r="V90" s="27">
        <f t="shared" si="55"/>
        <v>4154.8</v>
      </c>
      <c r="W90" s="80"/>
      <c r="X90" s="23"/>
      <c r="Z90" s="34">
        <f t="shared" si="56"/>
        <v>41017.599999999999</v>
      </c>
      <c r="AA90" s="27">
        <f t="shared" si="56"/>
        <v>43076.800000000003</v>
      </c>
      <c r="AB90" s="27">
        <f t="shared" si="56"/>
        <v>45240</v>
      </c>
      <c r="AC90" s="27">
        <f t="shared" si="56"/>
        <v>47486.399999999994</v>
      </c>
      <c r="AD90" s="37">
        <f t="shared" si="56"/>
        <v>49857.599999999999</v>
      </c>
      <c r="AE90" s="83"/>
      <c r="AF90" s="50"/>
    </row>
    <row r="91" spans="1:32" x14ac:dyDescent="0.25">
      <c r="A91" s="28" t="s">
        <v>59</v>
      </c>
      <c r="B91" s="39">
        <v>18.600000000000001</v>
      </c>
      <c r="C91" s="40">
        <v>19.53</v>
      </c>
      <c r="D91" s="41">
        <v>20.51</v>
      </c>
      <c r="E91" s="40">
        <v>21.54</v>
      </c>
      <c r="F91" s="41">
        <v>22.61</v>
      </c>
      <c r="G91" s="80"/>
      <c r="H91" s="23"/>
      <c r="J91" s="34">
        <f t="shared" si="54"/>
        <v>1488</v>
      </c>
      <c r="K91" s="27">
        <f t="shared" si="54"/>
        <v>1562.4</v>
      </c>
      <c r="L91" s="27">
        <f t="shared" si="54"/>
        <v>1640.8000000000002</v>
      </c>
      <c r="M91" s="27">
        <f t="shared" si="54"/>
        <v>1723.1999999999998</v>
      </c>
      <c r="N91" s="27">
        <f t="shared" si="54"/>
        <v>1808.8</v>
      </c>
      <c r="O91" s="80"/>
      <c r="P91" s="23"/>
      <c r="R91" s="34">
        <f t="shared" si="55"/>
        <v>3224</v>
      </c>
      <c r="S91" s="27">
        <f t="shared" si="55"/>
        <v>3385.2000000000003</v>
      </c>
      <c r="T91" s="27">
        <f t="shared" si="55"/>
        <v>3555.0666666666671</v>
      </c>
      <c r="U91" s="27">
        <f t="shared" si="55"/>
        <v>3733.6</v>
      </c>
      <c r="V91" s="27">
        <f t="shared" si="55"/>
        <v>3919.0666666666662</v>
      </c>
      <c r="W91" s="80"/>
      <c r="X91" s="23"/>
      <c r="Z91" s="34">
        <f t="shared" si="56"/>
        <v>38688</v>
      </c>
      <c r="AA91" s="27">
        <f t="shared" si="56"/>
        <v>40622.400000000001</v>
      </c>
      <c r="AB91" s="27">
        <f t="shared" si="56"/>
        <v>42660.800000000003</v>
      </c>
      <c r="AC91" s="27">
        <f t="shared" si="56"/>
        <v>44803.199999999997</v>
      </c>
      <c r="AD91" s="37">
        <f t="shared" si="56"/>
        <v>47028.799999999996</v>
      </c>
      <c r="AE91" s="83"/>
      <c r="AF91" s="50"/>
    </row>
    <row r="92" spans="1:32" x14ac:dyDescent="0.25">
      <c r="A92" s="28" t="s">
        <v>202</v>
      </c>
      <c r="B92" s="39">
        <v>24.37</v>
      </c>
      <c r="C92" s="40">
        <v>25.58</v>
      </c>
      <c r="D92" s="41">
        <v>26.87</v>
      </c>
      <c r="E92" s="40">
        <v>28.21</v>
      </c>
      <c r="F92" s="41">
        <v>29.62</v>
      </c>
      <c r="G92" s="80"/>
      <c r="H92" s="23"/>
      <c r="J92" s="34">
        <f t="shared" si="54"/>
        <v>1949.6000000000001</v>
      </c>
      <c r="K92" s="27">
        <f t="shared" si="54"/>
        <v>2046.3999999999999</v>
      </c>
      <c r="L92" s="27">
        <f t="shared" si="54"/>
        <v>2149.6</v>
      </c>
      <c r="M92" s="27">
        <f t="shared" si="54"/>
        <v>2256.8000000000002</v>
      </c>
      <c r="N92" s="27">
        <f t="shared" si="54"/>
        <v>2369.6</v>
      </c>
      <c r="O92" s="80"/>
      <c r="P92" s="23"/>
      <c r="R92" s="34">
        <f t="shared" si="55"/>
        <v>4224.1333333333341</v>
      </c>
      <c r="S92" s="27">
        <f t="shared" si="55"/>
        <v>4433.8666666666659</v>
      </c>
      <c r="T92" s="27">
        <f t="shared" si="55"/>
        <v>4657.4666666666662</v>
      </c>
      <c r="U92" s="27">
        <f t="shared" si="55"/>
        <v>4889.7333333333336</v>
      </c>
      <c r="V92" s="27">
        <f t="shared" si="55"/>
        <v>5134.1333333333332</v>
      </c>
      <c r="W92" s="80"/>
      <c r="X92" s="23"/>
      <c r="Z92" s="34">
        <f t="shared" si="56"/>
        <v>50689.600000000006</v>
      </c>
      <c r="AA92" s="27">
        <f t="shared" si="56"/>
        <v>53206.399999999994</v>
      </c>
      <c r="AB92" s="27">
        <f t="shared" si="56"/>
        <v>55889.599999999999</v>
      </c>
      <c r="AC92" s="27">
        <f t="shared" si="56"/>
        <v>58676.800000000003</v>
      </c>
      <c r="AD92" s="37">
        <f t="shared" si="56"/>
        <v>61609.599999999999</v>
      </c>
      <c r="AE92" s="83"/>
      <c r="AF92" s="50"/>
    </row>
    <row r="93" spans="1:32" x14ac:dyDescent="0.25">
      <c r="A93" s="28" t="s">
        <v>204</v>
      </c>
      <c r="B93" s="39">
        <v>37.46</v>
      </c>
      <c r="C93" s="40">
        <v>39.479999999999997</v>
      </c>
      <c r="D93" s="41">
        <v>41.49</v>
      </c>
      <c r="E93" s="40">
        <v>43.51</v>
      </c>
      <c r="F93" s="41">
        <v>45.53</v>
      </c>
      <c r="G93" s="80"/>
      <c r="H93" s="23"/>
      <c r="J93" s="34">
        <f t="shared" si="54"/>
        <v>2996.8</v>
      </c>
      <c r="K93" s="27">
        <f t="shared" si="54"/>
        <v>3158.3999999999996</v>
      </c>
      <c r="L93" s="27">
        <f t="shared" si="54"/>
        <v>3319.2000000000003</v>
      </c>
      <c r="M93" s="27">
        <f t="shared" si="54"/>
        <v>3480.7999999999997</v>
      </c>
      <c r="N93" s="27">
        <f t="shared" si="54"/>
        <v>3642.4</v>
      </c>
      <c r="O93" s="80"/>
      <c r="P93" s="23"/>
      <c r="R93" s="34">
        <f t="shared" si="55"/>
        <v>6493.0666666666666</v>
      </c>
      <c r="S93" s="27">
        <f t="shared" si="55"/>
        <v>6843.2</v>
      </c>
      <c r="T93" s="27">
        <f t="shared" si="55"/>
        <v>7191.6000000000013</v>
      </c>
      <c r="U93" s="27">
        <f t="shared" si="55"/>
        <v>7541.7333333333327</v>
      </c>
      <c r="V93" s="27">
        <f t="shared" si="55"/>
        <v>7891.8666666666677</v>
      </c>
      <c r="W93" s="80"/>
      <c r="X93" s="23"/>
      <c r="Z93" s="34">
        <f t="shared" si="56"/>
        <v>77916.800000000003</v>
      </c>
      <c r="AA93" s="27">
        <f t="shared" si="56"/>
        <v>82118.399999999994</v>
      </c>
      <c r="AB93" s="27">
        <f t="shared" si="56"/>
        <v>86299.200000000012</v>
      </c>
      <c r="AC93" s="27">
        <f t="shared" si="56"/>
        <v>90500.799999999988</v>
      </c>
      <c r="AD93" s="37">
        <f t="shared" si="56"/>
        <v>94702.400000000009</v>
      </c>
      <c r="AE93" s="83"/>
      <c r="AF93" s="50"/>
    </row>
    <row r="94" spans="1:32" x14ac:dyDescent="0.25">
      <c r="A94" s="28" t="s">
        <v>13</v>
      </c>
      <c r="B94" s="39">
        <v>31.23</v>
      </c>
      <c r="C94" s="40">
        <v>32.85</v>
      </c>
      <c r="D94" s="41">
        <v>34.479999999999997</v>
      </c>
      <c r="E94" s="40">
        <v>36.1</v>
      </c>
      <c r="F94" s="41">
        <v>37.72</v>
      </c>
      <c r="G94" s="80"/>
      <c r="H94" s="23"/>
      <c r="J94" s="34">
        <f t="shared" si="54"/>
        <v>2498.4</v>
      </c>
      <c r="K94" s="27">
        <f t="shared" si="54"/>
        <v>2628</v>
      </c>
      <c r="L94" s="27">
        <f t="shared" si="54"/>
        <v>2758.3999999999996</v>
      </c>
      <c r="M94" s="27">
        <f t="shared" si="54"/>
        <v>2888</v>
      </c>
      <c r="N94" s="27">
        <f t="shared" si="54"/>
        <v>3017.6</v>
      </c>
      <c r="O94" s="80"/>
      <c r="P94" s="23"/>
      <c r="R94" s="34">
        <f t="shared" si="55"/>
        <v>5413.2</v>
      </c>
      <c r="S94" s="27">
        <f t="shared" si="55"/>
        <v>5694</v>
      </c>
      <c r="T94" s="27">
        <f t="shared" si="55"/>
        <v>5976.5333333333328</v>
      </c>
      <c r="U94" s="27">
        <f t="shared" si="55"/>
        <v>6257.333333333333</v>
      </c>
      <c r="V94" s="27">
        <f t="shared" si="55"/>
        <v>6538.1333333333323</v>
      </c>
      <c r="W94" s="80"/>
      <c r="X94" s="23"/>
      <c r="Z94" s="34">
        <f t="shared" si="56"/>
        <v>64958.400000000001</v>
      </c>
      <c r="AA94" s="27">
        <f t="shared" si="56"/>
        <v>68328</v>
      </c>
      <c r="AB94" s="27">
        <f t="shared" si="56"/>
        <v>71718.399999999994</v>
      </c>
      <c r="AC94" s="27">
        <f t="shared" si="56"/>
        <v>75088</v>
      </c>
      <c r="AD94" s="37">
        <f t="shared" si="56"/>
        <v>78457.599999999991</v>
      </c>
      <c r="AE94" s="83"/>
      <c r="AF94" s="50"/>
    </row>
    <row r="95" spans="1:32" x14ac:dyDescent="0.25">
      <c r="A95" s="28" t="s">
        <v>207</v>
      </c>
      <c r="B95" s="39">
        <v>20.52</v>
      </c>
      <c r="C95" s="40">
        <v>21.55</v>
      </c>
      <c r="D95" s="41">
        <v>22.62</v>
      </c>
      <c r="E95" s="40">
        <v>23.76</v>
      </c>
      <c r="F95" s="41">
        <v>24.94</v>
      </c>
      <c r="G95" s="80"/>
      <c r="H95" s="23"/>
      <c r="J95" s="34">
        <f t="shared" si="54"/>
        <v>1641.6</v>
      </c>
      <c r="K95" s="27">
        <f t="shared" si="54"/>
        <v>1724</v>
      </c>
      <c r="L95" s="27">
        <f t="shared" si="54"/>
        <v>1809.6000000000001</v>
      </c>
      <c r="M95" s="27">
        <f t="shared" si="54"/>
        <v>1900.8000000000002</v>
      </c>
      <c r="N95" s="27">
        <f t="shared" si="54"/>
        <v>1995.2</v>
      </c>
      <c r="O95" s="80"/>
      <c r="P95" s="23"/>
      <c r="R95" s="34">
        <f t="shared" si="55"/>
        <v>3556.7999999999997</v>
      </c>
      <c r="S95" s="27">
        <f t="shared" si="55"/>
        <v>3735.3333333333335</v>
      </c>
      <c r="T95" s="27">
        <f t="shared" si="55"/>
        <v>3920.8000000000006</v>
      </c>
      <c r="U95" s="27">
        <f t="shared" si="55"/>
        <v>4118.4000000000005</v>
      </c>
      <c r="V95" s="27">
        <f t="shared" si="55"/>
        <v>4322.9333333333334</v>
      </c>
      <c r="W95" s="80"/>
      <c r="X95" s="23"/>
      <c r="Z95" s="34">
        <f t="shared" si="56"/>
        <v>42681.599999999999</v>
      </c>
      <c r="AA95" s="27">
        <f t="shared" si="56"/>
        <v>44824</v>
      </c>
      <c r="AB95" s="27">
        <f t="shared" si="56"/>
        <v>47049.600000000006</v>
      </c>
      <c r="AC95" s="27">
        <f t="shared" si="56"/>
        <v>49420.800000000003</v>
      </c>
      <c r="AD95" s="37">
        <f t="shared" si="56"/>
        <v>51875.200000000004</v>
      </c>
      <c r="AE95" s="83"/>
      <c r="AF95" s="50"/>
    </row>
    <row r="96" spans="1:32" x14ac:dyDescent="0.25">
      <c r="A96" s="28" t="s">
        <v>206</v>
      </c>
      <c r="B96" s="39">
        <v>18.190000000000001</v>
      </c>
      <c r="C96" s="40">
        <v>19.100000000000001</v>
      </c>
      <c r="D96" s="41">
        <v>20.04</v>
      </c>
      <c r="E96" s="40">
        <v>21.05</v>
      </c>
      <c r="F96" s="41">
        <v>22.1</v>
      </c>
      <c r="G96" s="80"/>
      <c r="H96" s="23"/>
      <c r="J96" s="34">
        <f t="shared" si="54"/>
        <v>1455.2</v>
      </c>
      <c r="K96" s="27">
        <f t="shared" si="54"/>
        <v>1528</v>
      </c>
      <c r="L96" s="27">
        <f t="shared" si="54"/>
        <v>1603.1999999999998</v>
      </c>
      <c r="M96" s="27">
        <f t="shared" si="54"/>
        <v>1684</v>
      </c>
      <c r="N96" s="27">
        <f t="shared" si="54"/>
        <v>1768</v>
      </c>
      <c r="O96" s="80"/>
      <c r="P96" s="23"/>
      <c r="R96" s="34">
        <f t="shared" si="55"/>
        <v>3152.9333333333338</v>
      </c>
      <c r="S96" s="27">
        <f t="shared" si="55"/>
        <v>3310.6666666666665</v>
      </c>
      <c r="T96" s="27">
        <f t="shared" si="55"/>
        <v>3473.6</v>
      </c>
      <c r="U96" s="27">
        <f t="shared" si="55"/>
        <v>3648.6666666666665</v>
      </c>
      <c r="V96" s="27">
        <f t="shared" si="55"/>
        <v>3830.6666666666665</v>
      </c>
      <c r="W96" s="80"/>
      <c r="X96" s="23"/>
      <c r="Z96" s="34">
        <f t="shared" si="56"/>
        <v>37835.200000000004</v>
      </c>
      <c r="AA96" s="27">
        <f t="shared" si="56"/>
        <v>39728</v>
      </c>
      <c r="AB96" s="27">
        <f t="shared" si="56"/>
        <v>41683.199999999997</v>
      </c>
      <c r="AC96" s="27">
        <f t="shared" si="56"/>
        <v>43784</v>
      </c>
      <c r="AD96" s="37">
        <f t="shared" si="56"/>
        <v>45968</v>
      </c>
      <c r="AE96" s="83"/>
      <c r="AF96" s="50"/>
    </row>
    <row r="97" spans="1:32" ht="14.1" customHeight="1" x14ac:dyDescent="0.25">
      <c r="A97" s="43"/>
      <c r="B97" s="44"/>
      <c r="C97" s="45"/>
      <c r="D97" s="45"/>
      <c r="E97" s="46"/>
      <c r="F97" s="45"/>
      <c r="G97" s="80"/>
      <c r="H97" s="23"/>
      <c r="J97" s="47"/>
      <c r="K97" s="46"/>
      <c r="L97" s="48"/>
      <c r="M97" s="49"/>
      <c r="N97" s="48"/>
      <c r="O97" s="80"/>
      <c r="P97" s="23"/>
      <c r="Q97" s="27"/>
      <c r="R97" s="47"/>
      <c r="S97" s="49"/>
      <c r="T97" s="48"/>
      <c r="U97" s="49"/>
      <c r="V97" s="48"/>
      <c r="W97" s="80"/>
      <c r="X97" s="23"/>
      <c r="Z97" s="47"/>
      <c r="AA97" s="49"/>
      <c r="AB97" s="48"/>
      <c r="AC97" s="49"/>
      <c r="AD97" s="48"/>
      <c r="AE97" s="83"/>
      <c r="AF97" s="50"/>
    </row>
    <row r="98" spans="1:32" s="21" customFormat="1" ht="14.1" customHeight="1" x14ac:dyDescent="0.25">
      <c r="A98" s="51" t="s">
        <v>236</v>
      </c>
      <c r="B98" s="20"/>
      <c r="E98" s="22"/>
      <c r="G98" s="80"/>
      <c r="H98" s="23"/>
      <c r="I98" s="2"/>
      <c r="J98" s="24"/>
      <c r="K98" s="22"/>
      <c r="L98" s="25"/>
      <c r="M98" s="26"/>
      <c r="N98" s="25"/>
      <c r="O98" s="80"/>
      <c r="P98" s="23"/>
      <c r="Q98" s="27"/>
      <c r="R98" s="24"/>
      <c r="S98" s="26"/>
      <c r="T98" s="25"/>
      <c r="U98" s="26"/>
      <c r="V98" s="25"/>
      <c r="W98" s="80"/>
      <c r="X98" s="23"/>
      <c r="Z98" s="24"/>
      <c r="AA98" s="26"/>
      <c r="AB98" s="25"/>
      <c r="AC98" s="26"/>
      <c r="AD98" s="25"/>
      <c r="AE98" s="83"/>
      <c r="AF98" s="50"/>
    </row>
    <row r="99" spans="1:32" x14ac:dyDescent="0.25">
      <c r="A99" s="28" t="s">
        <v>32</v>
      </c>
      <c r="B99" s="39">
        <f t="shared" ref="B99:B104" si="59">(B62*0.02)+B62</f>
        <v>15.555</v>
      </c>
      <c r="C99" s="40">
        <f t="shared" ref="C99:F104" si="60">(C62*0.02)+C62</f>
        <v>16.330200000000001</v>
      </c>
      <c r="D99" s="41">
        <f t="shared" si="60"/>
        <v>17.1462</v>
      </c>
      <c r="E99" s="40">
        <f t="shared" si="60"/>
        <v>18.003</v>
      </c>
      <c r="F99" s="41">
        <f t="shared" si="60"/>
        <v>18.900600000000001</v>
      </c>
      <c r="G99" s="80"/>
      <c r="H99" s="23"/>
      <c r="J99" s="34">
        <f t="shared" ref="J99:J135" si="61">B99*80</f>
        <v>1244.4000000000001</v>
      </c>
      <c r="K99" s="27">
        <f t="shared" ref="K99:K135" si="62">C99*80</f>
        <v>1306.4160000000002</v>
      </c>
      <c r="L99" s="27">
        <f t="shared" ref="L99:L135" si="63">D99*80</f>
        <v>1371.6959999999999</v>
      </c>
      <c r="M99" s="27">
        <f t="shared" ref="M99:M135" si="64">E99*80</f>
        <v>1440.24</v>
      </c>
      <c r="N99" s="27">
        <f t="shared" ref="N99:N135" si="65">F99*80</f>
        <v>1512.048</v>
      </c>
      <c r="O99" s="80"/>
      <c r="P99" s="23"/>
      <c r="R99" s="34">
        <f t="shared" ref="R99:R135" si="66">(J99*26)/12</f>
        <v>2696.2000000000003</v>
      </c>
      <c r="S99" s="27">
        <f t="shared" ref="S99:S135" si="67">(K99*26)/12</f>
        <v>2830.5680000000007</v>
      </c>
      <c r="T99" s="27">
        <f t="shared" ref="T99:T135" si="68">(L99*26)/12</f>
        <v>2972.0079999999998</v>
      </c>
      <c r="U99" s="27">
        <f t="shared" ref="U99:U135" si="69">(M99*26)/12</f>
        <v>3120.52</v>
      </c>
      <c r="V99" s="27">
        <f t="shared" ref="V99:V135" si="70">(N99*26)/12</f>
        <v>3276.1039999999998</v>
      </c>
      <c r="W99" s="80"/>
      <c r="X99" s="23"/>
      <c r="Z99" s="34">
        <f t="shared" ref="Z99:Z135" si="71">J99*26</f>
        <v>32354.400000000001</v>
      </c>
      <c r="AA99" s="27">
        <f t="shared" ref="AA99:AA135" si="72">K99*26</f>
        <v>33966.816000000006</v>
      </c>
      <c r="AB99" s="27">
        <f t="shared" ref="AB99:AB135" si="73">L99*26</f>
        <v>35664.095999999998</v>
      </c>
      <c r="AC99" s="27">
        <f t="shared" ref="AC99:AC135" si="74">M99*26</f>
        <v>37446.239999999998</v>
      </c>
      <c r="AD99" s="37">
        <f t="shared" ref="AD99:AD135" si="75">N99*26</f>
        <v>39313.248</v>
      </c>
      <c r="AE99" s="83"/>
      <c r="AF99" s="50"/>
    </row>
    <row r="100" spans="1:32" x14ac:dyDescent="0.25">
      <c r="A100" s="28" t="s">
        <v>33</v>
      </c>
      <c r="B100" s="39">
        <f t="shared" si="59"/>
        <v>17.554200000000002</v>
      </c>
      <c r="C100" s="40">
        <f t="shared" si="60"/>
        <v>18.4314</v>
      </c>
      <c r="D100" s="41">
        <f t="shared" si="60"/>
        <v>19.349399999999999</v>
      </c>
      <c r="E100" s="40">
        <f t="shared" si="60"/>
        <v>20.3184</v>
      </c>
      <c r="F100" s="41">
        <f t="shared" si="60"/>
        <v>21.328199999999999</v>
      </c>
      <c r="G100" s="80"/>
      <c r="H100" s="23"/>
      <c r="J100" s="34">
        <f t="shared" si="61"/>
        <v>1404.3360000000002</v>
      </c>
      <c r="K100" s="27">
        <f t="shared" si="62"/>
        <v>1474.5119999999999</v>
      </c>
      <c r="L100" s="27">
        <f t="shared" si="63"/>
        <v>1547.952</v>
      </c>
      <c r="M100" s="27">
        <f t="shared" si="64"/>
        <v>1625.472</v>
      </c>
      <c r="N100" s="27">
        <f t="shared" si="65"/>
        <v>1706.2559999999999</v>
      </c>
      <c r="O100" s="80"/>
      <c r="P100" s="23"/>
      <c r="R100" s="34">
        <f t="shared" si="66"/>
        <v>3042.7280000000005</v>
      </c>
      <c r="S100" s="27">
        <f t="shared" si="67"/>
        <v>3194.7759999999998</v>
      </c>
      <c r="T100" s="27">
        <f t="shared" si="68"/>
        <v>3353.8960000000002</v>
      </c>
      <c r="U100" s="27">
        <f t="shared" si="69"/>
        <v>3521.8559999999998</v>
      </c>
      <c r="V100" s="27">
        <f t="shared" si="70"/>
        <v>3696.8879999999995</v>
      </c>
      <c r="W100" s="80"/>
      <c r="X100" s="23"/>
      <c r="Z100" s="34">
        <f t="shared" si="71"/>
        <v>36512.736000000004</v>
      </c>
      <c r="AA100" s="27">
        <f t="shared" si="72"/>
        <v>38337.311999999998</v>
      </c>
      <c r="AB100" s="27">
        <f t="shared" si="73"/>
        <v>40246.752</v>
      </c>
      <c r="AC100" s="27">
        <f t="shared" si="74"/>
        <v>42262.271999999997</v>
      </c>
      <c r="AD100" s="37">
        <f t="shared" si="75"/>
        <v>44362.655999999995</v>
      </c>
      <c r="AE100" s="83"/>
      <c r="AF100" s="50"/>
    </row>
    <row r="101" spans="1:32" x14ac:dyDescent="0.25">
      <c r="A101" s="28" t="s">
        <v>34</v>
      </c>
      <c r="B101" s="39">
        <f t="shared" si="59"/>
        <v>19.308599999999998</v>
      </c>
      <c r="C101" s="40">
        <f t="shared" si="60"/>
        <v>20.2776</v>
      </c>
      <c r="D101" s="41">
        <f t="shared" si="60"/>
        <v>21.297599999999999</v>
      </c>
      <c r="E101" s="40">
        <f t="shared" si="60"/>
        <v>22.358400000000003</v>
      </c>
      <c r="F101" s="41">
        <f t="shared" si="60"/>
        <v>23.470200000000002</v>
      </c>
      <c r="G101" s="80"/>
      <c r="H101" s="23"/>
      <c r="J101" s="34">
        <f t="shared" si="61"/>
        <v>1544.6879999999999</v>
      </c>
      <c r="K101" s="27">
        <f t="shared" si="62"/>
        <v>1622.2080000000001</v>
      </c>
      <c r="L101" s="27">
        <f t="shared" si="63"/>
        <v>1703.808</v>
      </c>
      <c r="M101" s="27">
        <f t="shared" si="64"/>
        <v>1788.6720000000003</v>
      </c>
      <c r="N101" s="27">
        <f t="shared" si="65"/>
        <v>1877.6160000000002</v>
      </c>
      <c r="O101" s="80"/>
      <c r="P101" s="23"/>
      <c r="R101" s="34">
        <f t="shared" si="66"/>
        <v>3346.8240000000001</v>
      </c>
      <c r="S101" s="27">
        <f t="shared" si="67"/>
        <v>3514.7840000000001</v>
      </c>
      <c r="T101" s="27">
        <f t="shared" si="68"/>
        <v>3691.5840000000003</v>
      </c>
      <c r="U101" s="27">
        <f t="shared" si="69"/>
        <v>3875.4560000000006</v>
      </c>
      <c r="V101" s="27">
        <f t="shared" si="70"/>
        <v>4068.1680000000001</v>
      </c>
      <c r="W101" s="80"/>
      <c r="X101" s="23"/>
      <c r="Z101" s="34">
        <f t="shared" si="71"/>
        <v>40161.887999999999</v>
      </c>
      <c r="AA101" s="27">
        <f t="shared" si="72"/>
        <v>42177.408000000003</v>
      </c>
      <c r="AB101" s="27">
        <f t="shared" si="73"/>
        <v>44299.008000000002</v>
      </c>
      <c r="AC101" s="27">
        <f t="shared" si="74"/>
        <v>46505.472000000009</v>
      </c>
      <c r="AD101" s="37">
        <f t="shared" si="75"/>
        <v>48818.016000000003</v>
      </c>
      <c r="AE101" s="83"/>
      <c r="AF101" s="50"/>
    </row>
    <row r="102" spans="1:32" x14ac:dyDescent="0.25">
      <c r="A102" s="28" t="s">
        <v>214</v>
      </c>
      <c r="B102" s="39">
        <f t="shared" si="59"/>
        <v>18.614999999999998</v>
      </c>
      <c r="C102" s="40">
        <f t="shared" si="60"/>
        <v>19.553400000000003</v>
      </c>
      <c r="D102" s="41">
        <f t="shared" si="60"/>
        <v>20.5122</v>
      </c>
      <c r="E102" s="40">
        <f t="shared" si="60"/>
        <v>21.542400000000001</v>
      </c>
      <c r="F102" s="41">
        <f t="shared" si="60"/>
        <v>22.613400000000002</v>
      </c>
      <c r="G102" s="80"/>
      <c r="H102" s="53">
        <v>26.75</v>
      </c>
      <c r="J102" s="34">
        <f t="shared" si="61"/>
        <v>1489.1999999999998</v>
      </c>
      <c r="K102" s="27">
        <f t="shared" si="62"/>
        <v>1564.2720000000004</v>
      </c>
      <c r="L102" s="27">
        <f t="shared" si="63"/>
        <v>1640.9760000000001</v>
      </c>
      <c r="M102" s="27">
        <f t="shared" si="64"/>
        <v>1723.3920000000001</v>
      </c>
      <c r="N102" s="27">
        <f t="shared" si="65"/>
        <v>1809.0720000000001</v>
      </c>
      <c r="O102" s="80"/>
      <c r="P102" s="54">
        <f>H102*80</f>
        <v>2140</v>
      </c>
      <c r="R102" s="34">
        <f t="shared" si="66"/>
        <v>3226.6</v>
      </c>
      <c r="S102" s="27">
        <f t="shared" si="67"/>
        <v>3389.2560000000008</v>
      </c>
      <c r="T102" s="27">
        <f t="shared" si="68"/>
        <v>3555.4480000000003</v>
      </c>
      <c r="U102" s="27">
        <f t="shared" si="69"/>
        <v>3734.0160000000001</v>
      </c>
      <c r="V102" s="27">
        <f t="shared" si="70"/>
        <v>3919.6560000000004</v>
      </c>
      <c r="W102" s="80"/>
      <c r="X102" s="55">
        <f t="shared" ref="X102" si="76">(P102*26)/12</f>
        <v>4636.666666666667</v>
      </c>
      <c r="Z102" s="34">
        <f t="shared" si="71"/>
        <v>38719.199999999997</v>
      </c>
      <c r="AA102" s="27">
        <f t="shared" si="72"/>
        <v>40671.072000000007</v>
      </c>
      <c r="AB102" s="27">
        <f t="shared" si="73"/>
        <v>42665.376000000004</v>
      </c>
      <c r="AC102" s="27">
        <f t="shared" si="74"/>
        <v>44808.192000000003</v>
      </c>
      <c r="AD102" s="37">
        <f t="shared" si="75"/>
        <v>47035.872000000003</v>
      </c>
      <c r="AE102" s="83"/>
      <c r="AF102" s="54">
        <f t="shared" ref="AF102" si="77">P102*26</f>
        <v>55640</v>
      </c>
    </row>
    <row r="103" spans="1:32" x14ac:dyDescent="0.25">
      <c r="A103" s="28" t="s">
        <v>36</v>
      </c>
      <c r="B103" s="39">
        <f t="shared" si="59"/>
        <v>22.593</v>
      </c>
      <c r="C103" s="40">
        <f t="shared" si="60"/>
        <v>23.725200000000001</v>
      </c>
      <c r="D103" s="41">
        <f t="shared" si="60"/>
        <v>24.918600000000001</v>
      </c>
      <c r="E103" s="40">
        <f t="shared" si="60"/>
        <v>26.152799999999999</v>
      </c>
      <c r="F103" s="41">
        <f t="shared" si="60"/>
        <v>27.468599999999999</v>
      </c>
      <c r="G103" s="80"/>
      <c r="H103" s="23"/>
      <c r="J103" s="34">
        <f t="shared" si="61"/>
        <v>1807.44</v>
      </c>
      <c r="K103" s="27">
        <f t="shared" si="62"/>
        <v>1898.0160000000001</v>
      </c>
      <c r="L103" s="27">
        <f t="shared" si="63"/>
        <v>1993.4880000000001</v>
      </c>
      <c r="M103" s="27">
        <f t="shared" si="64"/>
        <v>2092.2240000000002</v>
      </c>
      <c r="N103" s="27">
        <f t="shared" si="65"/>
        <v>2197.4879999999998</v>
      </c>
      <c r="O103" s="80"/>
      <c r="P103" s="23"/>
      <c r="R103" s="34">
        <f t="shared" si="66"/>
        <v>3916.1200000000003</v>
      </c>
      <c r="S103" s="27">
        <f t="shared" si="67"/>
        <v>4112.3680000000004</v>
      </c>
      <c r="T103" s="27">
        <f t="shared" si="68"/>
        <v>4319.2240000000002</v>
      </c>
      <c r="U103" s="27">
        <f t="shared" si="69"/>
        <v>4533.152000000001</v>
      </c>
      <c r="V103" s="27">
        <f t="shared" si="70"/>
        <v>4761.2239999999993</v>
      </c>
      <c r="W103" s="80"/>
      <c r="X103" s="23"/>
      <c r="Z103" s="34">
        <f t="shared" si="71"/>
        <v>46993.440000000002</v>
      </c>
      <c r="AA103" s="27">
        <f t="shared" si="72"/>
        <v>49348.416000000005</v>
      </c>
      <c r="AB103" s="27">
        <f t="shared" si="73"/>
        <v>51830.688000000002</v>
      </c>
      <c r="AC103" s="27">
        <f t="shared" si="74"/>
        <v>54397.824000000008</v>
      </c>
      <c r="AD103" s="37">
        <f t="shared" si="75"/>
        <v>57134.687999999995</v>
      </c>
      <c r="AE103" s="83"/>
      <c r="AF103" s="50"/>
    </row>
    <row r="104" spans="1:32" x14ac:dyDescent="0.25">
      <c r="A104" s="28" t="s">
        <v>242</v>
      </c>
      <c r="B104" s="39">
        <f t="shared" si="59"/>
        <v>19.012800000000002</v>
      </c>
      <c r="C104" s="40">
        <f t="shared" si="60"/>
        <v>19.961400000000001</v>
      </c>
      <c r="D104" s="41">
        <f t="shared" si="60"/>
        <v>20.961000000000002</v>
      </c>
      <c r="E104" s="40">
        <f t="shared" si="60"/>
        <v>22.0014</v>
      </c>
      <c r="F104" s="41">
        <f t="shared" si="60"/>
        <v>23.102999999999998</v>
      </c>
      <c r="G104" s="80"/>
      <c r="H104" s="23"/>
      <c r="J104" s="34">
        <f t="shared" si="61"/>
        <v>1521.0240000000001</v>
      </c>
      <c r="K104" s="27">
        <f t="shared" si="62"/>
        <v>1596.912</v>
      </c>
      <c r="L104" s="27">
        <f t="shared" si="63"/>
        <v>1676.88</v>
      </c>
      <c r="M104" s="27">
        <f t="shared" si="64"/>
        <v>1760.1120000000001</v>
      </c>
      <c r="N104" s="27">
        <f t="shared" si="65"/>
        <v>1848.2399999999998</v>
      </c>
      <c r="O104" s="80"/>
      <c r="P104" s="23"/>
      <c r="R104" s="34">
        <f t="shared" si="66"/>
        <v>3295.5520000000001</v>
      </c>
      <c r="S104" s="27">
        <f t="shared" si="67"/>
        <v>3459.9760000000001</v>
      </c>
      <c r="T104" s="27">
        <f t="shared" si="68"/>
        <v>3633.2400000000002</v>
      </c>
      <c r="U104" s="27">
        <f t="shared" si="69"/>
        <v>3813.5760000000005</v>
      </c>
      <c r="V104" s="27">
        <f t="shared" si="70"/>
        <v>4004.5199999999991</v>
      </c>
      <c r="W104" s="80"/>
      <c r="X104" s="23"/>
      <c r="Z104" s="34">
        <f t="shared" si="71"/>
        <v>39546.624000000003</v>
      </c>
      <c r="AA104" s="27">
        <f t="shared" si="72"/>
        <v>41519.712</v>
      </c>
      <c r="AB104" s="27">
        <f t="shared" si="73"/>
        <v>43598.880000000005</v>
      </c>
      <c r="AC104" s="27">
        <f t="shared" si="74"/>
        <v>45762.912000000004</v>
      </c>
      <c r="AD104" s="37">
        <f t="shared" si="75"/>
        <v>48054.239999999991</v>
      </c>
      <c r="AE104" s="83"/>
      <c r="AF104" s="50"/>
    </row>
    <row r="105" spans="1:32" x14ac:dyDescent="0.25">
      <c r="A105" s="28" t="s">
        <v>244</v>
      </c>
      <c r="B105" s="39">
        <v>20.91</v>
      </c>
      <c r="C105" s="40">
        <v>21.96</v>
      </c>
      <c r="D105" s="41">
        <v>23.06</v>
      </c>
      <c r="E105" s="40">
        <v>24.2</v>
      </c>
      <c r="F105" s="41">
        <v>25.41</v>
      </c>
      <c r="G105" s="80"/>
      <c r="H105" s="23"/>
      <c r="J105" s="34">
        <f t="shared" ref="J105" si="78">B105*80</f>
        <v>1672.8</v>
      </c>
      <c r="K105" s="27">
        <f t="shared" ref="K105" si="79">C105*80</f>
        <v>1756.8000000000002</v>
      </c>
      <c r="L105" s="27">
        <f t="shared" ref="L105" si="80">D105*80</f>
        <v>1844.8</v>
      </c>
      <c r="M105" s="27">
        <f t="shared" ref="M105" si="81">E105*80</f>
        <v>1936</v>
      </c>
      <c r="N105" s="27">
        <f t="shared" ref="N105" si="82">F105*80</f>
        <v>2032.8</v>
      </c>
      <c r="O105" s="80"/>
      <c r="P105" s="23"/>
      <c r="R105" s="34">
        <f t="shared" ref="R105" si="83">(J105*26)/12</f>
        <v>3624.3999999999996</v>
      </c>
      <c r="S105" s="27">
        <f t="shared" ref="S105" si="84">(K105*26)/12</f>
        <v>3806.4</v>
      </c>
      <c r="T105" s="27">
        <f t="shared" ref="T105" si="85">(L105*26)/12</f>
        <v>3997.0666666666662</v>
      </c>
      <c r="U105" s="27">
        <f t="shared" ref="U105" si="86">(M105*26)/12</f>
        <v>4194.666666666667</v>
      </c>
      <c r="V105" s="27">
        <f t="shared" ref="V105" si="87">(N105*26)/12</f>
        <v>4404.3999999999996</v>
      </c>
      <c r="W105" s="80"/>
      <c r="X105" s="23"/>
      <c r="Z105" s="34">
        <f t="shared" ref="Z105" si="88">J105*26</f>
        <v>43492.799999999996</v>
      </c>
      <c r="AA105" s="27">
        <f t="shared" ref="AA105" si="89">K105*26</f>
        <v>45676.800000000003</v>
      </c>
      <c r="AB105" s="27">
        <f t="shared" ref="AB105" si="90">L105*26</f>
        <v>47964.799999999996</v>
      </c>
      <c r="AC105" s="27">
        <f t="shared" ref="AC105" si="91">M105*26</f>
        <v>50336</v>
      </c>
      <c r="AD105" s="37">
        <f t="shared" ref="AD105" si="92">N105*26</f>
        <v>52852.799999999996</v>
      </c>
      <c r="AE105" s="83"/>
      <c r="AF105" s="50"/>
    </row>
    <row r="106" spans="1:32" x14ac:dyDescent="0.25">
      <c r="A106" s="28" t="s">
        <v>38</v>
      </c>
      <c r="B106" s="39">
        <f t="shared" ref="B106:F115" si="93">(B68*0.02)+B68</f>
        <v>22.593</v>
      </c>
      <c r="C106" s="40">
        <f t="shared" si="93"/>
        <v>23.725200000000001</v>
      </c>
      <c r="D106" s="41">
        <f t="shared" si="93"/>
        <v>24.918600000000001</v>
      </c>
      <c r="E106" s="40">
        <f t="shared" si="93"/>
        <v>26.152799999999999</v>
      </c>
      <c r="F106" s="41">
        <f t="shared" si="93"/>
        <v>27.468599999999999</v>
      </c>
      <c r="G106" s="80"/>
      <c r="H106" s="23"/>
      <c r="J106" s="34">
        <f t="shared" si="61"/>
        <v>1807.44</v>
      </c>
      <c r="K106" s="27">
        <f t="shared" si="62"/>
        <v>1898.0160000000001</v>
      </c>
      <c r="L106" s="27">
        <f t="shared" si="63"/>
        <v>1993.4880000000001</v>
      </c>
      <c r="M106" s="27">
        <f t="shared" si="64"/>
        <v>2092.2240000000002</v>
      </c>
      <c r="N106" s="27">
        <f t="shared" si="65"/>
        <v>2197.4879999999998</v>
      </c>
      <c r="O106" s="80"/>
      <c r="P106" s="23"/>
      <c r="R106" s="34">
        <f t="shared" si="66"/>
        <v>3916.1200000000003</v>
      </c>
      <c r="S106" s="27">
        <f t="shared" si="67"/>
        <v>4112.3680000000004</v>
      </c>
      <c r="T106" s="27">
        <f t="shared" si="68"/>
        <v>4319.2240000000002</v>
      </c>
      <c r="U106" s="27">
        <f t="shared" si="69"/>
        <v>4533.152000000001</v>
      </c>
      <c r="V106" s="27">
        <f t="shared" si="70"/>
        <v>4761.2239999999993</v>
      </c>
      <c r="W106" s="80"/>
      <c r="X106" s="23"/>
      <c r="Z106" s="34">
        <f t="shared" si="71"/>
        <v>46993.440000000002</v>
      </c>
      <c r="AA106" s="27">
        <f t="shared" si="72"/>
        <v>49348.416000000005</v>
      </c>
      <c r="AB106" s="27">
        <f t="shared" si="73"/>
        <v>51830.688000000002</v>
      </c>
      <c r="AC106" s="27">
        <f t="shared" si="74"/>
        <v>54397.824000000008</v>
      </c>
      <c r="AD106" s="37">
        <f t="shared" si="75"/>
        <v>57134.687999999995</v>
      </c>
      <c r="AE106" s="83"/>
      <c r="AF106" s="50"/>
    </row>
    <row r="107" spans="1:32" x14ac:dyDescent="0.25">
      <c r="A107" s="28" t="s">
        <v>39</v>
      </c>
      <c r="B107" s="39">
        <f t="shared" si="93"/>
        <v>22.847999999999999</v>
      </c>
      <c r="C107" s="40">
        <f t="shared" si="93"/>
        <v>23.9802</v>
      </c>
      <c r="D107" s="41">
        <f t="shared" si="93"/>
        <v>25.183800000000002</v>
      </c>
      <c r="E107" s="40">
        <f t="shared" si="93"/>
        <v>26.448599999999999</v>
      </c>
      <c r="F107" s="41">
        <f t="shared" si="93"/>
        <v>27.764399999999998</v>
      </c>
      <c r="G107" s="80"/>
      <c r="H107" s="23"/>
      <c r="J107" s="34">
        <f t="shared" si="61"/>
        <v>1827.84</v>
      </c>
      <c r="K107" s="27">
        <f t="shared" si="62"/>
        <v>1918.4159999999999</v>
      </c>
      <c r="L107" s="27">
        <f t="shared" si="63"/>
        <v>2014.7040000000002</v>
      </c>
      <c r="M107" s="27">
        <f t="shared" si="64"/>
        <v>2115.8879999999999</v>
      </c>
      <c r="N107" s="27">
        <f t="shared" si="65"/>
        <v>2221.152</v>
      </c>
      <c r="O107" s="80"/>
      <c r="P107" s="23"/>
      <c r="R107" s="34">
        <f t="shared" si="66"/>
        <v>3960.3199999999997</v>
      </c>
      <c r="S107" s="27">
        <f t="shared" si="67"/>
        <v>4156.5680000000002</v>
      </c>
      <c r="T107" s="27">
        <f t="shared" si="68"/>
        <v>4365.192</v>
      </c>
      <c r="U107" s="27">
        <f t="shared" si="69"/>
        <v>4584.424</v>
      </c>
      <c r="V107" s="27">
        <f t="shared" si="70"/>
        <v>4812.4960000000001</v>
      </c>
      <c r="W107" s="80"/>
      <c r="X107" s="23"/>
      <c r="Z107" s="34">
        <f t="shared" si="71"/>
        <v>47523.839999999997</v>
      </c>
      <c r="AA107" s="27">
        <f t="shared" si="72"/>
        <v>49878.815999999999</v>
      </c>
      <c r="AB107" s="27">
        <f t="shared" si="73"/>
        <v>52382.304000000004</v>
      </c>
      <c r="AC107" s="27">
        <f t="shared" si="74"/>
        <v>55013.087999999996</v>
      </c>
      <c r="AD107" s="37">
        <f t="shared" si="75"/>
        <v>57749.952000000005</v>
      </c>
      <c r="AE107" s="83"/>
      <c r="AF107" s="50"/>
    </row>
    <row r="108" spans="1:32" x14ac:dyDescent="0.25">
      <c r="A108" s="28" t="s">
        <v>40</v>
      </c>
      <c r="B108" s="39">
        <f t="shared" si="93"/>
        <v>25.112400000000001</v>
      </c>
      <c r="C108" s="40">
        <f t="shared" si="93"/>
        <v>26.377199999999998</v>
      </c>
      <c r="D108" s="41">
        <f t="shared" si="93"/>
        <v>27.692999999999998</v>
      </c>
      <c r="E108" s="40">
        <f t="shared" si="93"/>
        <v>29.07</v>
      </c>
      <c r="F108" s="41">
        <f t="shared" si="93"/>
        <v>30.528600000000001</v>
      </c>
      <c r="G108" s="80"/>
      <c r="H108" s="23"/>
      <c r="J108" s="34">
        <f t="shared" si="61"/>
        <v>2008.9920000000002</v>
      </c>
      <c r="K108" s="27">
        <f t="shared" si="62"/>
        <v>2110.1759999999999</v>
      </c>
      <c r="L108" s="27">
        <f t="shared" si="63"/>
        <v>2215.4399999999996</v>
      </c>
      <c r="M108" s="27">
        <f t="shared" si="64"/>
        <v>2325.6</v>
      </c>
      <c r="N108" s="27">
        <f t="shared" si="65"/>
        <v>2442.288</v>
      </c>
      <c r="O108" s="80"/>
      <c r="P108" s="23"/>
      <c r="R108" s="34">
        <f t="shared" si="66"/>
        <v>4352.8159999999998</v>
      </c>
      <c r="S108" s="27">
        <f t="shared" si="67"/>
        <v>4572.0479999999998</v>
      </c>
      <c r="T108" s="27">
        <f t="shared" si="68"/>
        <v>4800.119999999999</v>
      </c>
      <c r="U108" s="27">
        <f t="shared" si="69"/>
        <v>5038.8</v>
      </c>
      <c r="V108" s="27">
        <f t="shared" si="70"/>
        <v>5291.6239999999998</v>
      </c>
      <c r="W108" s="80"/>
      <c r="X108" s="23"/>
      <c r="Z108" s="34">
        <f t="shared" si="71"/>
        <v>52233.792000000001</v>
      </c>
      <c r="AA108" s="27">
        <f t="shared" si="72"/>
        <v>54864.576000000001</v>
      </c>
      <c r="AB108" s="27">
        <f t="shared" si="73"/>
        <v>57601.439999999988</v>
      </c>
      <c r="AC108" s="27">
        <f t="shared" si="74"/>
        <v>60465.599999999999</v>
      </c>
      <c r="AD108" s="37">
        <f t="shared" si="75"/>
        <v>63499.487999999998</v>
      </c>
      <c r="AE108" s="83"/>
      <c r="AF108" s="50"/>
    </row>
    <row r="109" spans="1:32" x14ac:dyDescent="0.25">
      <c r="A109" s="28" t="s">
        <v>41</v>
      </c>
      <c r="B109" s="39">
        <f t="shared" si="93"/>
        <v>24.653400000000001</v>
      </c>
      <c r="C109" s="40">
        <f t="shared" si="93"/>
        <v>25.877400000000002</v>
      </c>
      <c r="D109" s="41">
        <f t="shared" si="93"/>
        <v>27.172800000000002</v>
      </c>
      <c r="E109" s="40">
        <f t="shared" si="93"/>
        <v>28.5396</v>
      </c>
      <c r="F109" s="41">
        <f t="shared" si="93"/>
        <v>29.967599999999997</v>
      </c>
      <c r="G109" s="80"/>
      <c r="H109" s="23"/>
      <c r="J109" s="34">
        <f t="shared" si="61"/>
        <v>1972.2720000000002</v>
      </c>
      <c r="K109" s="27">
        <f t="shared" si="62"/>
        <v>2070.192</v>
      </c>
      <c r="L109" s="27">
        <f t="shared" si="63"/>
        <v>2173.8240000000001</v>
      </c>
      <c r="M109" s="27">
        <f t="shared" si="64"/>
        <v>2283.1680000000001</v>
      </c>
      <c r="N109" s="27">
        <f t="shared" si="65"/>
        <v>2397.4079999999999</v>
      </c>
      <c r="O109" s="80"/>
      <c r="P109" s="23"/>
      <c r="R109" s="34">
        <f t="shared" si="66"/>
        <v>4273.2560000000003</v>
      </c>
      <c r="S109" s="27">
        <f t="shared" si="67"/>
        <v>4485.4160000000002</v>
      </c>
      <c r="T109" s="27">
        <f t="shared" si="68"/>
        <v>4709.9520000000002</v>
      </c>
      <c r="U109" s="27">
        <f t="shared" si="69"/>
        <v>4946.8640000000005</v>
      </c>
      <c r="V109" s="27">
        <f t="shared" si="70"/>
        <v>5194.384</v>
      </c>
      <c r="W109" s="80"/>
      <c r="X109" s="23"/>
      <c r="Z109" s="34">
        <f t="shared" si="71"/>
        <v>51279.072000000007</v>
      </c>
      <c r="AA109" s="27">
        <f t="shared" si="72"/>
        <v>53824.991999999998</v>
      </c>
      <c r="AB109" s="27">
        <f t="shared" si="73"/>
        <v>56519.423999999999</v>
      </c>
      <c r="AC109" s="27">
        <f t="shared" si="74"/>
        <v>59362.368000000002</v>
      </c>
      <c r="AD109" s="37">
        <f t="shared" si="75"/>
        <v>62332.608</v>
      </c>
      <c r="AE109" s="83"/>
      <c r="AF109" s="50"/>
    </row>
    <row r="110" spans="1:32" x14ac:dyDescent="0.25">
      <c r="A110" s="28" t="s">
        <v>233</v>
      </c>
      <c r="B110" s="39">
        <f t="shared" si="93"/>
        <v>24.837</v>
      </c>
      <c r="C110" s="40">
        <f t="shared" si="93"/>
        <v>26.071199999999997</v>
      </c>
      <c r="D110" s="41">
        <f t="shared" si="93"/>
        <v>27.387</v>
      </c>
      <c r="E110" s="40">
        <f t="shared" si="93"/>
        <v>28.743600000000001</v>
      </c>
      <c r="F110" s="41">
        <f t="shared" si="93"/>
        <v>30.171599999999998</v>
      </c>
      <c r="G110" s="80"/>
      <c r="H110" s="23"/>
      <c r="J110" s="34">
        <f t="shared" si="61"/>
        <v>1986.96</v>
      </c>
      <c r="K110" s="27">
        <f t="shared" si="62"/>
        <v>2085.6959999999999</v>
      </c>
      <c r="L110" s="27">
        <f t="shared" si="63"/>
        <v>2190.96</v>
      </c>
      <c r="M110" s="27">
        <f t="shared" si="64"/>
        <v>2299.4880000000003</v>
      </c>
      <c r="N110" s="27">
        <f t="shared" si="65"/>
        <v>2413.7280000000001</v>
      </c>
      <c r="O110" s="80"/>
      <c r="P110" s="23"/>
      <c r="R110" s="34">
        <f t="shared" si="66"/>
        <v>4305.08</v>
      </c>
      <c r="S110" s="27">
        <f t="shared" si="67"/>
        <v>4519.0079999999998</v>
      </c>
      <c r="T110" s="27">
        <f t="shared" si="68"/>
        <v>4747.08</v>
      </c>
      <c r="U110" s="27">
        <f t="shared" si="69"/>
        <v>4982.2240000000011</v>
      </c>
      <c r="V110" s="27">
        <f t="shared" si="70"/>
        <v>5229.7439999999997</v>
      </c>
      <c r="W110" s="80"/>
      <c r="X110" s="23"/>
      <c r="Z110" s="34">
        <f t="shared" si="71"/>
        <v>51660.959999999999</v>
      </c>
      <c r="AA110" s="27">
        <f t="shared" si="72"/>
        <v>54228.095999999998</v>
      </c>
      <c r="AB110" s="27">
        <f t="shared" si="73"/>
        <v>56964.959999999999</v>
      </c>
      <c r="AC110" s="27">
        <f t="shared" si="74"/>
        <v>59786.688000000009</v>
      </c>
      <c r="AD110" s="37">
        <f t="shared" si="75"/>
        <v>62756.928</v>
      </c>
      <c r="AE110" s="83"/>
      <c r="AF110" s="50"/>
    </row>
    <row r="111" spans="1:32" x14ac:dyDescent="0.25">
      <c r="A111" s="28" t="s">
        <v>43</v>
      </c>
      <c r="B111" s="39">
        <f t="shared" si="93"/>
        <v>18.737400000000001</v>
      </c>
      <c r="C111" s="40">
        <f t="shared" si="93"/>
        <v>19.686</v>
      </c>
      <c r="D111" s="41">
        <f t="shared" si="93"/>
        <v>20.6754</v>
      </c>
      <c r="E111" s="40">
        <f t="shared" si="93"/>
        <v>21.7056</v>
      </c>
      <c r="F111" s="41">
        <f t="shared" si="93"/>
        <v>22.786799999999999</v>
      </c>
      <c r="G111" s="80"/>
      <c r="H111" s="23"/>
      <c r="J111" s="34">
        <f t="shared" si="61"/>
        <v>1498.9920000000002</v>
      </c>
      <c r="K111" s="27">
        <f t="shared" si="62"/>
        <v>1574.88</v>
      </c>
      <c r="L111" s="27">
        <f t="shared" si="63"/>
        <v>1654.0319999999999</v>
      </c>
      <c r="M111" s="27">
        <f t="shared" si="64"/>
        <v>1736.4480000000001</v>
      </c>
      <c r="N111" s="27">
        <f t="shared" si="65"/>
        <v>1822.944</v>
      </c>
      <c r="O111" s="80"/>
      <c r="P111" s="23"/>
      <c r="R111" s="34">
        <f t="shared" si="66"/>
        <v>3247.8160000000003</v>
      </c>
      <c r="S111" s="27">
        <f t="shared" si="67"/>
        <v>3412.2400000000002</v>
      </c>
      <c r="T111" s="27">
        <f t="shared" si="68"/>
        <v>3583.7359999999994</v>
      </c>
      <c r="U111" s="27">
        <f t="shared" si="69"/>
        <v>3762.3040000000001</v>
      </c>
      <c r="V111" s="27">
        <f t="shared" si="70"/>
        <v>3949.712</v>
      </c>
      <c r="W111" s="80"/>
      <c r="X111" s="23"/>
      <c r="Z111" s="34">
        <f t="shared" si="71"/>
        <v>38973.792000000001</v>
      </c>
      <c r="AA111" s="27">
        <f t="shared" si="72"/>
        <v>40946.880000000005</v>
      </c>
      <c r="AB111" s="27">
        <f t="shared" si="73"/>
        <v>43004.831999999995</v>
      </c>
      <c r="AC111" s="27">
        <f t="shared" si="74"/>
        <v>45147.648000000001</v>
      </c>
      <c r="AD111" s="37">
        <f t="shared" si="75"/>
        <v>47396.544000000002</v>
      </c>
      <c r="AE111" s="83"/>
      <c r="AF111" s="50"/>
    </row>
    <row r="112" spans="1:32" x14ac:dyDescent="0.25">
      <c r="A112" s="28" t="s">
        <v>44</v>
      </c>
      <c r="B112" s="39">
        <f t="shared" si="93"/>
        <v>20.634599999999999</v>
      </c>
      <c r="C112" s="40">
        <f t="shared" si="93"/>
        <v>21.6648</v>
      </c>
      <c r="D112" s="41">
        <f t="shared" si="93"/>
        <v>22.746000000000002</v>
      </c>
      <c r="E112" s="40">
        <f t="shared" si="93"/>
        <v>23.888400000000001</v>
      </c>
      <c r="F112" s="41">
        <f t="shared" si="93"/>
        <v>25.071599999999997</v>
      </c>
      <c r="G112" s="80"/>
      <c r="H112" s="23"/>
      <c r="J112" s="34">
        <f t="shared" si="61"/>
        <v>1650.768</v>
      </c>
      <c r="K112" s="27">
        <f t="shared" si="62"/>
        <v>1733.184</v>
      </c>
      <c r="L112" s="27">
        <f t="shared" si="63"/>
        <v>1819.6800000000003</v>
      </c>
      <c r="M112" s="27">
        <f t="shared" si="64"/>
        <v>1911.0720000000001</v>
      </c>
      <c r="N112" s="27">
        <f t="shared" si="65"/>
        <v>2005.7279999999996</v>
      </c>
      <c r="O112" s="80"/>
      <c r="P112" s="23"/>
      <c r="R112" s="34">
        <f t="shared" si="66"/>
        <v>3576.6640000000002</v>
      </c>
      <c r="S112" s="27">
        <f t="shared" si="67"/>
        <v>3755.232</v>
      </c>
      <c r="T112" s="27">
        <f t="shared" si="68"/>
        <v>3942.6400000000008</v>
      </c>
      <c r="U112" s="27">
        <f t="shared" si="69"/>
        <v>4140.6559999999999</v>
      </c>
      <c r="V112" s="27">
        <f t="shared" si="70"/>
        <v>4345.7439999999997</v>
      </c>
      <c r="W112" s="80"/>
      <c r="X112" s="23"/>
      <c r="Z112" s="34">
        <f t="shared" si="71"/>
        <v>42919.968000000001</v>
      </c>
      <c r="AA112" s="27">
        <f t="shared" si="72"/>
        <v>45062.784</v>
      </c>
      <c r="AB112" s="27">
        <f t="shared" si="73"/>
        <v>47311.680000000008</v>
      </c>
      <c r="AC112" s="27">
        <f t="shared" si="74"/>
        <v>49687.872000000003</v>
      </c>
      <c r="AD112" s="37">
        <f t="shared" si="75"/>
        <v>52148.927999999993</v>
      </c>
      <c r="AE112" s="83"/>
      <c r="AF112" s="50"/>
    </row>
    <row r="113" spans="1:32" x14ac:dyDescent="0.25">
      <c r="A113" s="28" t="s">
        <v>45</v>
      </c>
      <c r="B113" s="39">
        <f t="shared" si="93"/>
        <v>19.349399999999999</v>
      </c>
      <c r="C113" s="40">
        <f t="shared" si="93"/>
        <v>20.3184</v>
      </c>
      <c r="D113" s="41">
        <f t="shared" si="93"/>
        <v>21.328199999999999</v>
      </c>
      <c r="E113" s="40">
        <f t="shared" si="93"/>
        <v>22.3992</v>
      </c>
      <c r="F113" s="41">
        <f t="shared" si="93"/>
        <v>23.510999999999999</v>
      </c>
      <c r="G113" s="80"/>
      <c r="H113" s="23"/>
      <c r="J113" s="34">
        <f t="shared" si="61"/>
        <v>1547.952</v>
      </c>
      <c r="K113" s="27">
        <f t="shared" si="62"/>
        <v>1625.472</v>
      </c>
      <c r="L113" s="27">
        <f t="shared" si="63"/>
        <v>1706.2559999999999</v>
      </c>
      <c r="M113" s="27">
        <f t="shared" si="64"/>
        <v>1791.9360000000001</v>
      </c>
      <c r="N113" s="27">
        <f t="shared" si="65"/>
        <v>1880.8799999999999</v>
      </c>
      <c r="O113" s="80"/>
      <c r="P113" s="23"/>
      <c r="R113" s="34">
        <f t="shared" si="66"/>
        <v>3353.8960000000002</v>
      </c>
      <c r="S113" s="27">
        <f t="shared" si="67"/>
        <v>3521.8559999999998</v>
      </c>
      <c r="T113" s="27">
        <f t="shared" si="68"/>
        <v>3696.8879999999995</v>
      </c>
      <c r="U113" s="27">
        <f t="shared" si="69"/>
        <v>3882.5280000000002</v>
      </c>
      <c r="V113" s="27">
        <f t="shared" si="70"/>
        <v>4075.24</v>
      </c>
      <c r="W113" s="80"/>
      <c r="X113" s="23"/>
      <c r="Z113" s="34">
        <f t="shared" si="71"/>
        <v>40246.752</v>
      </c>
      <c r="AA113" s="27">
        <f t="shared" si="72"/>
        <v>42262.271999999997</v>
      </c>
      <c r="AB113" s="27">
        <f t="shared" si="73"/>
        <v>44362.655999999995</v>
      </c>
      <c r="AC113" s="27">
        <f t="shared" si="74"/>
        <v>46590.336000000003</v>
      </c>
      <c r="AD113" s="37">
        <f t="shared" si="75"/>
        <v>48902.879999999997</v>
      </c>
      <c r="AE113" s="83"/>
      <c r="AF113" s="50"/>
    </row>
    <row r="114" spans="1:32" x14ac:dyDescent="0.25">
      <c r="A114" s="28" t="s">
        <v>46</v>
      </c>
      <c r="B114" s="39">
        <f t="shared" si="93"/>
        <v>21.277200000000001</v>
      </c>
      <c r="C114" s="40">
        <f t="shared" si="93"/>
        <v>22.337999999999997</v>
      </c>
      <c r="D114" s="41">
        <f t="shared" si="93"/>
        <v>23.46</v>
      </c>
      <c r="E114" s="40">
        <f t="shared" si="93"/>
        <v>24.622800000000002</v>
      </c>
      <c r="F114" s="41">
        <f t="shared" si="93"/>
        <v>25.857000000000003</v>
      </c>
      <c r="G114" s="80"/>
      <c r="H114" s="23"/>
      <c r="J114" s="34">
        <f t="shared" si="61"/>
        <v>1702.1759999999999</v>
      </c>
      <c r="K114" s="27">
        <f t="shared" si="62"/>
        <v>1787.0399999999997</v>
      </c>
      <c r="L114" s="27">
        <f t="shared" si="63"/>
        <v>1876.8000000000002</v>
      </c>
      <c r="M114" s="27">
        <f t="shared" si="64"/>
        <v>1969.8240000000001</v>
      </c>
      <c r="N114" s="27">
        <f t="shared" si="65"/>
        <v>2068.5600000000004</v>
      </c>
      <c r="O114" s="80"/>
      <c r="P114" s="23"/>
      <c r="R114" s="34">
        <f t="shared" si="66"/>
        <v>3688.0480000000002</v>
      </c>
      <c r="S114" s="27">
        <f t="shared" si="67"/>
        <v>3871.9199999999996</v>
      </c>
      <c r="T114" s="27">
        <f t="shared" si="68"/>
        <v>4066.4</v>
      </c>
      <c r="U114" s="27">
        <f t="shared" si="69"/>
        <v>4267.9520000000002</v>
      </c>
      <c r="V114" s="27">
        <f t="shared" si="70"/>
        <v>4481.880000000001</v>
      </c>
      <c r="W114" s="80"/>
      <c r="X114" s="23"/>
      <c r="Z114" s="34">
        <f t="shared" si="71"/>
        <v>44256.576000000001</v>
      </c>
      <c r="AA114" s="27">
        <f t="shared" si="72"/>
        <v>46463.039999999994</v>
      </c>
      <c r="AB114" s="27">
        <f t="shared" si="73"/>
        <v>48796.800000000003</v>
      </c>
      <c r="AC114" s="27">
        <f t="shared" si="74"/>
        <v>51215.423999999999</v>
      </c>
      <c r="AD114" s="37">
        <f t="shared" si="75"/>
        <v>53782.560000000012</v>
      </c>
      <c r="AE114" s="83"/>
      <c r="AF114" s="50"/>
    </row>
    <row r="115" spans="1:32" x14ac:dyDescent="0.25">
      <c r="A115" s="28" t="s">
        <v>47</v>
      </c>
      <c r="B115" s="39">
        <f t="shared" si="93"/>
        <v>23.2254</v>
      </c>
      <c r="C115" s="40">
        <f t="shared" si="93"/>
        <v>24.378</v>
      </c>
      <c r="D115" s="41">
        <f t="shared" si="93"/>
        <v>25.602</v>
      </c>
      <c r="E115" s="40">
        <f t="shared" si="93"/>
        <v>26.877000000000002</v>
      </c>
      <c r="F115" s="41">
        <f t="shared" si="93"/>
        <v>28.223400000000002</v>
      </c>
      <c r="G115" s="80"/>
      <c r="H115" s="23"/>
      <c r="J115" s="34">
        <f t="shared" si="61"/>
        <v>1858.0320000000002</v>
      </c>
      <c r="K115" s="27">
        <f t="shared" si="62"/>
        <v>1950.24</v>
      </c>
      <c r="L115" s="27">
        <f t="shared" si="63"/>
        <v>2048.16</v>
      </c>
      <c r="M115" s="27">
        <f t="shared" si="64"/>
        <v>2150.1600000000003</v>
      </c>
      <c r="N115" s="27">
        <f t="shared" si="65"/>
        <v>2257.8720000000003</v>
      </c>
      <c r="O115" s="80"/>
      <c r="P115" s="23"/>
      <c r="R115" s="34">
        <f t="shared" si="66"/>
        <v>4025.7360000000003</v>
      </c>
      <c r="S115" s="27">
        <f t="shared" si="67"/>
        <v>4225.5199999999995</v>
      </c>
      <c r="T115" s="27">
        <f t="shared" si="68"/>
        <v>4437.6799999999994</v>
      </c>
      <c r="U115" s="27">
        <f t="shared" si="69"/>
        <v>4658.6800000000012</v>
      </c>
      <c r="V115" s="27">
        <f t="shared" si="70"/>
        <v>4892.0560000000005</v>
      </c>
      <c r="W115" s="80"/>
      <c r="X115" s="23"/>
      <c r="Z115" s="34">
        <f t="shared" si="71"/>
        <v>48308.832000000002</v>
      </c>
      <c r="AA115" s="27">
        <f t="shared" si="72"/>
        <v>50706.239999999998</v>
      </c>
      <c r="AB115" s="27">
        <f t="shared" si="73"/>
        <v>53252.159999999996</v>
      </c>
      <c r="AC115" s="27">
        <f t="shared" si="74"/>
        <v>55904.160000000011</v>
      </c>
      <c r="AD115" s="37">
        <f t="shared" si="75"/>
        <v>58704.672000000006</v>
      </c>
      <c r="AE115" s="83"/>
      <c r="AF115" s="50"/>
    </row>
    <row r="116" spans="1:32" x14ac:dyDescent="0.25">
      <c r="A116" s="28" t="s">
        <v>48</v>
      </c>
      <c r="B116" s="39">
        <f t="shared" ref="B116:F125" si="94">(B78*0.02)+B78</f>
        <v>12.2094</v>
      </c>
      <c r="C116" s="40">
        <f t="shared" si="94"/>
        <v>12.841799999999999</v>
      </c>
      <c r="D116" s="41">
        <f t="shared" si="94"/>
        <v>13.484400000000001</v>
      </c>
      <c r="E116" s="40">
        <f t="shared" si="94"/>
        <v>14.147399999999999</v>
      </c>
      <c r="F116" s="41">
        <f t="shared" si="94"/>
        <v>14.8614</v>
      </c>
      <c r="G116" s="80"/>
      <c r="H116" s="23"/>
      <c r="J116" s="34">
        <f t="shared" si="61"/>
        <v>976.75200000000007</v>
      </c>
      <c r="K116" s="27">
        <f t="shared" si="62"/>
        <v>1027.3440000000001</v>
      </c>
      <c r="L116" s="27">
        <f t="shared" si="63"/>
        <v>1078.752</v>
      </c>
      <c r="M116" s="27">
        <f t="shared" si="64"/>
        <v>1131.7919999999999</v>
      </c>
      <c r="N116" s="27">
        <f t="shared" si="65"/>
        <v>1188.912</v>
      </c>
      <c r="O116" s="80"/>
      <c r="P116" s="23"/>
      <c r="R116" s="34">
        <f t="shared" si="66"/>
        <v>2116.2960000000003</v>
      </c>
      <c r="S116" s="27">
        <f t="shared" si="67"/>
        <v>2225.9120000000003</v>
      </c>
      <c r="T116" s="27">
        <f t="shared" si="68"/>
        <v>2337.2959999999998</v>
      </c>
      <c r="U116" s="27">
        <f t="shared" si="69"/>
        <v>2452.2159999999999</v>
      </c>
      <c r="V116" s="27">
        <f t="shared" si="70"/>
        <v>2575.9760000000001</v>
      </c>
      <c r="W116" s="80"/>
      <c r="X116" s="23"/>
      <c r="Z116" s="34">
        <f t="shared" si="71"/>
        <v>25395.552000000003</v>
      </c>
      <c r="AA116" s="27">
        <f t="shared" si="72"/>
        <v>26710.944000000003</v>
      </c>
      <c r="AB116" s="27">
        <f t="shared" si="73"/>
        <v>28047.552</v>
      </c>
      <c r="AC116" s="27">
        <f t="shared" si="74"/>
        <v>29426.591999999997</v>
      </c>
      <c r="AD116" s="37">
        <f t="shared" si="75"/>
        <v>30911.712</v>
      </c>
      <c r="AE116" s="83"/>
      <c r="AF116" s="50"/>
    </row>
    <row r="117" spans="1:32" x14ac:dyDescent="0.25">
      <c r="A117" s="28" t="s">
        <v>49</v>
      </c>
      <c r="B117" s="39">
        <f t="shared" si="94"/>
        <v>16.636199999999999</v>
      </c>
      <c r="C117" s="40">
        <f t="shared" si="94"/>
        <v>17.462400000000002</v>
      </c>
      <c r="D117" s="41">
        <f t="shared" si="94"/>
        <v>18.319200000000002</v>
      </c>
      <c r="E117" s="40">
        <f t="shared" si="94"/>
        <v>19.247400000000003</v>
      </c>
      <c r="F117" s="41">
        <f t="shared" si="94"/>
        <v>20.2164</v>
      </c>
      <c r="G117" s="80"/>
      <c r="H117" s="23"/>
      <c r="J117" s="34">
        <f t="shared" si="61"/>
        <v>1330.896</v>
      </c>
      <c r="K117" s="27">
        <f t="shared" si="62"/>
        <v>1396.9920000000002</v>
      </c>
      <c r="L117" s="27">
        <f t="shared" si="63"/>
        <v>1465.5360000000001</v>
      </c>
      <c r="M117" s="27">
        <f t="shared" si="64"/>
        <v>1539.7920000000001</v>
      </c>
      <c r="N117" s="27">
        <f t="shared" si="65"/>
        <v>1617.3119999999999</v>
      </c>
      <c r="O117" s="80"/>
      <c r="P117" s="23"/>
      <c r="R117" s="34">
        <f t="shared" si="66"/>
        <v>2883.6080000000002</v>
      </c>
      <c r="S117" s="27">
        <f t="shared" si="67"/>
        <v>3026.8160000000003</v>
      </c>
      <c r="T117" s="27">
        <f t="shared" si="68"/>
        <v>3175.328</v>
      </c>
      <c r="U117" s="27">
        <f t="shared" si="69"/>
        <v>3336.2160000000003</v>
      </c>
      <c r="V117" s="27">
        <f t="shared" si="70"/>
        <v>3504.1759999999995</v>
      </c>
      <c r="W117" s="80"/>
      <c r="X117" s="23"/>
      <c r="Z117" s="34">
        <f t="shared" si="71"/>
        <v>34603.296000000002</v>
      </c>
      <c r="AA117" s="27">
        <f t="shared" si="72"/>
        <v>36321.792000000001</v>
      </c>
      <c r="AB117" s="27">
        <f t="shared" si="73"/>
        <v>38103.936000000002</v>
      </c>
      <c r="AC117" s="27">
        <f t="shared" si="74"/>
        <v>40034.592000000004</v>
      </c>
      <c r="AD117" s="37">
        <f t="shared" si="75"/>
        <v>42050.111999999994</v>
      </c>
      <c r="AE117" s="83"/>
      <c r="AF117" s="50"/>
    </row>
    <row r="118" spans="1:32" x14ac:dyDescent="0.25">
      <c r="A118" s="28" t="s">
        <v>50</v>
      </c>
      <c r="B118" s="39">
        <f t="shared" si="94"/>
        <v>18.523199999999999</v>
      </c>
      <c r="C118" s="40">
        <f t="shared" si="94"/>
        <v>19.441199999999998</v>
      </c>
      <c r="D118" s="41">
        <f t="shared" si="94"/>
        <v>20.410200000000003</v>
      </c>
      <c r="E118" s="40">
        <f t="shared" si="94"/>
        <v>21.4404</v>
      </c>
      <c r="F118" s="41">
        <f t="shared" si="94"/>
        <v>22.501199999999997</v>
      </c>
      <c r="G118" s="80"/>
      <c r="H118" s="23"/>
      <c r="J118" s="34">
        <f t="shared" si="61"/>
        <v>1481.856</v>
      </c>
      <c r="K118" s="27">
        <f t="shared" si="62"/>
        <v>1555.2959999999998</v>
      </c>
      <c r="L118" s="27">
        <f t="shared" si="63"/>
        <v>1632.8160000000003</v>
      </c>
      <c r="M118" s="27">
        <f t="shared" si="64"/>
        <v>1715.232</v>
      </c>
      <c r="N118" s="27">
        <f t="shared" si="65"/>
        <v>1800.0959999999998</v>
      </c>
      <c r="O118" s="80"/>
      <c r="P118" s="23"/>
      <c r="R118" s="34">
        <f t="shared" si="66"/>
        <v>3210.6880000000001</v>
      </c>
      <c r="S118" s="27">
        <f t="shared" si="67"/>
        <v>3369.8079999999995</v>
      </c>
      <c r="T118" s="27">
        <f t="shared" si="68"/>
        <v>3537.7680000000005</v>
      </c>
      <c r="U118" s="27">
        <f t="shared" si="69"/>
        <v>3716.3359999999998</v>
      </c>
      <c r="V118" s="27">
        <f t="shared" si="70"/>
        <v>3900.2079999999992</v>
      </c>
      <c r="W118" s="80"/>
      <c r="X118" s="23"/>
      <c r="Z118" s="34">
        <f t="shared" si="71"/>
        <v>38528.256000000001</v>
      </c>
      <c r="AA118" s="27">
        <f t="shared" si="72"/>
        <v>40437.695999999996</v>
      </c>
      <c r="AB118" s="27">
        <f t="shared" si="73"/>
        <v>42453.216000000008</v>
      </c>
      <c r="AC118" s="27">
        <f t="shared" si="74"/>
        <v>44596.031999999999</v>
      </c>
      <c r="AD118" s="37">
        <f t="shared" si="75"/>
        <v>46802.495999999992</v>
      </c>
      <c r="AE118" s="83"/>
      <c r="AF118" s="50"/>
    </row>
    <row r="119" spans="1:32" x14ac:dyDescent="0.25">
      <c r="A119" s="28" t="s">
        <v>51</v>
      </c>
      <c r="B119" s="39">
        <f t="shared" si="94"/>
        <v>21.695399999999999</v>
      </c>
      <c r="C119" s="40">
        <f t="shared" si="94"/>
        <v>22.776599999999998</v>
      </c>
      <c r="D119" s="41">
        <f t="shared" si="94"/>
        <v>23.908800000000003</v>
      </c>
      <c r="E119" s="40">
        <f t="shared" si="94"/>
        <v>25.1022</v>
      </c>
      <c r="F119" s="41">
        <f t="shared" si="94"/>
        <v>26.367000000000001</v>
      </c>
      <c r="G119" s="80"/>
      <c r="H119" s="23"/>
      <c r="J119" s="34">
        <f t="shared" si="61"/>
        <v>1735.6320000000001</v>
      </c>
      <c r="K119" s="27">
        <f t="shared" si="62"/>
        <v>1822.1279999999999</v>
      </c>
      <c r="L119" s="27">
        <f t="shared" si="63"/>
        <v>1912.7040000000002</v>
      </c>
      <c r="M119" s="27">
        <f t="shared" si="64"/>
        <v>2008.1759999999999</v>
      </c>
      <c r="N119" s="27">
        <f t="shared" si="65"/>
        <v>2109.36</v>
      </c>
      <c r="O119" s="80"/>
      <c r="P119" s="23"/>
      <c r="R119" s="34">
        <f t="shared" si="66"/>
        <v>3760.5360000000001</v>
      </c>
      <c r="S119" s="27">
        <f t="shared" si="67"/>
        <v>3947.944</v>
      </c>
      <c r="T119" s="27">
        <f t="shared" si="68"/>
        <v>4144.192</v>
      </c>
      <c r="U119" s="27">
        <f t="shared" si="69"/>
        <v>4351.0479999999998</v>
      </c>
      <c r="V119" s="27">
        <f t="shared" si="70"/>
        <v>4570.28</v>
      </c>
      <c r="W119" s="80"/>
      <c r="X119" s="23"/>
      <c r="Z119" s="34">
        <f t="shared" si="71"/>
        <v>45126.432000000001</v>
      </c>
      <c r="AA119" s="27">
        <f t="shared" si="72"/>
        <v>47375.328000000001</v>
      </c>
      <c r="AB119" s="27">
        <f t="shared" si="73"/>
        <v>49730.304000000004</v>
      </c>
      <c r="AC119" s="27">
        <f t="shared" si="74"/>
        <v>52212.576000000001</v>
      </c>
      <c r="AD119" s="37">
        <f t="shared" si="75"/>
        <v>54843.360000000001</v>
      </c>
      <c r="AE119" s="83"/>
      <c r="AF119" s="50"/>
    </row>
    <row r="120" spans="1:32" x14ac:dyDescent="0.25">
      <c r="A120" s="28" t="s">
        <v>52</v>
      </c>
      <c r="B120" s="39">
        <f t="shared" si="94"/>
        <v>17.268599999999999</v>
      </c>
      <c r="C120" s="40">
        <f t="shared" si="94"/>
        <v>18.145799999999998</v>
      </c>
      <c r="D120" s="41">
        <f t="shared" si="94"/>
        <v>19.043400000000002</v>
      </c>
      <c r="E120" s="40">
        <f t="shared" si="94"/>
        <v>19.992000000000001</v>
      </c>
      <c r="F120" s="41">
        <f t="shared" si="94"/>
        <v>21.001799999999999</v>
      </c>
      <c r="G120" s="80"/>
      <c r="H120" s="23"/>
      <c r="J120" s="34">
        <f t="shared" si="61"/>
        <v>1381.4879999999998</v>
      </c>
      <c r="K120" s="27">
        <f t="shared" si="62"/>
        <v>1451.6639999999998</v>
      </c>
      <c r="L120" s="27">
        <f t="shared" si="63"/>
        <v>1523.4720000000002</v>
      </c>
      <c r="M120" s="27">
        <f t="shared" si="64"/>
        <v>1599.3600000000001</v>
      </c>
      <c r="N120" s="27">
        <f t="shared" si="65"/>
        <v>1680.144</v>
      </c>
      <c r="O120" s="80"/>
      <c r="P120" s="23"/>
      <c r="R120" s="34">
        <f t="shared" si="66"/>
        <v>2993.2239999999997</v>
      </c>
      <c r="S120" s="27">
        <f t="shared" si="67"/>
        <v>3145.2719999999995</v>
      </c>
      <c r="T120" s="27">
        <f t="shared" si="68"/>
        <v>3300.8560000000002</v>
      </c>
      <c r="U120" s="27">
        <f t="shared" si="69"/>
        <v>3465.28</v>
      </c>
      <c r="V120" s="27">
        <f t="shared" si="70"/>
        <v>3640.3119999999999</v>
      </c>
      <c r="W120" s="80"/>
      <c r="X120" s="23"/>
      <c r="Z120" s="34">
        <f t="shared" si="71"/>
        <v>35918.687999999995</v>
      </c>
      <c r="AA120" s="27">
        <f t="shared" si="72"/>
        <v>37743.263999999996</v>
      </c>
      <c r="AB120" s="27">
        <f t="shared" si="73"/>
        <v>39610.272000000004</v>
      </c>
      <c r="AC120" s="27">
        <f t="shared" si="74"/>
        <v>41583.360000000001</v>
      </c>
      <c r="AD120" s="37">
        <f t="shared" si="75"/>
        <v>43683.743999999999</v>
      </c>
      <c r="AE120" s="83"/>
      <c r="AF120" s="50"/>
    </row>
    <row r="121" spans="1:32" x14ac:dyDescent="0.25">
      <c r="A121" s="28" t="s">
        <v>230</v>
      </c>
      <c r="B121" s="39">
        <f t="shared" si="94"/>
        <v>25.602</v>
      </c>
      <c r="C121" s="40">
        <f t="shared" si="94"/>
        <v>26.877000000000002</v>
      </c>
      <c r="D121" s="41">
        <f t="shared" si="94"/>
        <v>28.223400000000002</v>
      </c>
      <c r="E121" s="40">
        <f t="shared" si="94"/>
        <v>29.631</v>
      </c>
      <c r="F121" s="41">
        <f t="shared" si="94"/>
        <v>31.120200000000001</v>
      </c>
      <c r="G121" s="86"/>
      <c r="H121" s="56"/>
      <c r="J121" s="34">
        <f t="shared" si="61"/>
        <v>2048.16</v>
      </c>
      <c r="K121" s="27">
        <f t="shared" si="62"/>
        <v>2150.1600000000003</v>
      </c>
      <c r="L121" s="27">
        <f t="shared" si="63"/>
        <v>2257.8720000000003</v>
      </c>
      <c r="M121" s="27">
        <f t="shared" si="64"/>
        <v>2370.48</v>
      </c>
      <c r="N121" s="27">
        <f t="shared" si="65"/>
        <v>2489.616</v>
      </c>
      <c r="O121" s="86"/>
      <c r="P121" s="56"/>
      <c r="R121" s="34">
        <f t="shared" si="66"/>
        <v>4437.6799999999994</v>
      </c>
      <c r="S121" s="27">
        <f t="shared" si="67"/>
        <v>4658.6800000000012</v>
      </c>
      <c r="T121" s="27">
        <f t="shared" si="68"/>
        <v>4892.0560000000005</v>
      </c>
      <c r="U121" s="27">
        <f t="shared" si="69"/>
        <v>5136.04</v>
      </c>
      <c r="V121" s="27">
        <f t="shared" si="70"/>
        <v>5394.1680000000006</v>
      </c>
      <c r="W121" s="86"/>
      <c r="X121" s="56"/>
      <c r="Z121" s="34">
        <f t="shared" si="71"/>
        <v>53252.159999999996</v>
      </c>
      <c r="AA121" s="27">
        <f t="shared" si="72"/>
        <v>55904.160000000011</v>
      </c>
      <c r="AB121" s="27">
        <f t="shared" si="73"/>
        <v>58704.672000000006</v>
      </c>
      <c r="AC121" s="27">
        <f t="shared" si="74"/>
        <v>61632.480000000003</v>
      </c>
      <c r="AD121" s="37">
        <f t="shared" si="75"/>
        <v>64730.016000000003</v>
      </c>
      <c r="AE121" s="85"/>
      <c r="AF121" s="55"/>
    </row>
    <row r="122" spans="1:32" x14ac:dyDescent="0.25">
      <c r="A122" s="28" t="s">
        <v>53</v>
      </c>
      <c r="B122" s="39">
        <f t="shared" si="94"/>
        <v>25.418400000000002</v>
      </c>
      <c r="C122" s="40">
        <f t="shared" si="94"/>
        <v>26.683199999999999</v>
      </c>
      <c r="D122" s="41">
        <f t="shared" si="94"/>
        <v>28.019399999999997</v>
      </c>
      <c r="E122" s="40">
        <f t="shared" si="94"/>
        <v>29.416799999999999</v>
      </c>
      <c r="F122" s="41">
        <f t="shared" si="94"/>
        <v>30.895799999999998</v>
      </c>
      <c r="G122" s="80"/>
      <c r="H122" s="23"/>
      <c r="J122" s="34">
        <f t="shared" si="61"/>
        <v>2033.4720000000002</v>
      </c>
      <c r="K122" s="27">
        <f t="shared" si="62"/>
        <v>2134.6559999999999</v>
      </c>
      <c r="L122" s="27">
        <f t="shared" si="63"/>
        <v>2241.5519999999997</v>
      </c>
      <c r="M122" s="27">
        <f t="shared" si="64"/>
        <v>2353.3440000000001</v>
      </c>
      <c r="N122" s="27">
        <f t="shared" si="65"/>
        <v>2471.6639999999998</v>
      </c>
      <c r="O122" s="80"/>
      <c r="P122" s="23"/>
      <c r="R122" s="34">
        <f t="shared" si="66"/>
        <v>4405.8560000000007</v>
      </c>
      <c r="S122" s="27">
        <f t="shared" si="67"/>
        <v>4625.0879999999997</v>
      </c>
      <c r="T122" s="27">
        <f t="shared" si="68"/>
        <v>4856.695999999999</v>
      </c>
      <c r="U122" s="27">
        <f t="shared" si="69"/>
        <v>5098.9120000000003</v>
      </c>
      <c r="V122" s="27">
        <f t="shared" si="70"/>
        <v>5355.2719999999999</v>
      </c>
      <c r="W122" s="80"/>
      <c r="X122" s="23"/>
      <c r="Z122" s="34">
        <f t="shared" si="71"/>
        <v>52870.272000000004</v>
      </c>
      <c r="AA122" s="27">
        <f t="shared" si="72"/>
        <v>55501.055999999997</v>
      </c>
      <c r="AB122" s="27">
        <f t="shared" si="73"/>
        <v>58280.351999999992</v>
      </c>
      <c r="AC122" s="27">
        <f t="shared" si="74"/>
        <v>61186.944000000003</v>
      </c>
      <c r="AD122" s="37">
        <f t="shared" si="75"/>
        <v>64263.263999999996</v>
      </c>
      <c r="AE122" s="83"/>
      <c r="AF122" s="50"/>
    </row>
    <row r="123" spans="1:32" x14ac:dyDescent="0.25">
      <c r="A123" s="28" t="s">
        <v>54</v>
      </c>
      <c r="B123" s="39">
        <f t="shared" si="94"/>
        <v>26.724</v>
      </c>
      <c r="C123" s="40">
        <f t="shared" si="94"/>
        <v>28.070399999999999</v>
      </c>
      <c r="D123" s="41">
        <f t="shared" si="94"/>
        <v>29.477999999999998</v>
      </c>
      <c r="E123" s="40">
        <f t="shared" si="94"/>
        <v>30.957000000000001</v>
      </c>
      <c r="F123" s="41">
        <f t="shared" si="94"/>
        <v>32.497199999999999</v>
      </c>
      <c r="G123" s="80"/>
      <c r="H123" s="23"/>
      <c r="J123" s="34">
        <f t="shared" si="61"/>
        <v>2137.92</v>
      </c>
      <c r="K123" s="27">
        <f t="shared" si="62"/>
        <v>2245.6320000000001</v>
      </c>
      <c r="L123" s="27">
        <f t="shared" si="63"/>
        <v>2358.2399999999998</v>
      </c>
      <c r="M123" s="27">
        <f t="shared" si="64"/>
        <v>2476.56</v>
      </c>
      <c r="N123" s="27">
        <f t="shared" si="65"/>
        <v>2599.7759999999998</v>
      </c>
      <c r="O123" s="80"/>
      <c r="P123" s="23"/>
      <c r="R123" s="34">
        <f t="shared" si="66"/>
        <v>4632.16</v>
      </c>
      <c r="S123" s="27">
        <f t="shared" si="67"/>
        <v>4865.5360000000001</v>
      </c>
      <c r="T123" s="27">
        <f t="shared" si="68"/>
        <v>5109.5199999999995</v>
      </c>
      <c r="U123" s="27">
        <f t="shared" si="69"/>
        <v>5365.88</v>
      </c>
      <c r="V123" s="27">
        <f t="shared" si="70"/>
        <v>5632.847999999999</v>
      </c>
      <c r="W123" s="80"/>
      <c r="X123" s="23"/>
      <c r="Z123" s="34">
        <f t="shared" si="71"/>
        <v>55585.919999999998</v>
      </c>
      <c r="AA123" s="27">
        <f t="shared" si="72"/>
        <v>58386.432000000001</v>
      </c>
      <c r="AB123" s="27">
        <f t="shared" si="73"/>
        <v>61314.239999999991</v>
      </c>
      <c r="AC123" s="27">
        <f t="shared" si="74"/>
        <v>64390.559999999998</v>
      </c>
      <c r="AD123" s="37">
        <f t="shared" si="75"/>
        <v>67594.175999999992</v>
      </c>
      <c r="AE123" s="83"/>
      <c r="AF123" s="50"/>
    </row>
    <row r="124" spans="1:32" x14ac:dyDescent="0.25">
      <c r="A124" s="28" t="s">
        <v>55</v>
      </c>
      <c r="B124" s="39">
        <f t="shared" si="94"/>
        <v>29.977800000000002</v>
      </c>
      <c r="C124" s="40">
        <f t="shared" si="94"/>
        <v>31.4772</v>
      </c>
      <c r="D124" s="41">
        <f t="shared" si="94"/>
        <v>33.058199999999999</v>
      </c>
      <c r="E124" s="40">
        <f t="shared" si="94"/>
        <v>34.710599999999999</v>
      </c>
      <c r="F124" s="41">
        <f t="shared" si="94"/>
        <v>36.444599999999994</v>
      </c>
      <c r="G124" s="80"/>
      <c r="H124" s="23"/>
      <c r="J124" s="34">
        <f t="shared" si="61"/>
        <v>2398.2240000000002</v>
      </c>
      <c r="K124" s="27">
        <f t="shared" si="62"/>
        <v>2518.1759999999999</v>
      </c>
      <c r="L124" s="27">
        <f t="shared" si="63"/>
        <v>2644.6559999999999</v>
      </c>
      <c r="M124" s="27">
        <f t="shared" si="64"/>
        <v>2776.848</v>
      </c>
      <c r="N124" s="27">
        <f t="shared" si="65"/>
        <v>2915.5679999999993</v>
      </c>
      <c r="O124" s="80"/>
      <c r="P124" s="23"/>
      <c r="R124" s="34">
        <f t="shared" si="66"/>
        <v>5196.152000000001</v>
      </c>
      <c r="S124" s="27">
        <f t="shared" si="67"/>
        <v>5456.0479999999998</v>
      </c>
      <c r="T124" s="27">
        <f t="shared" si="68"/>
        <v>5730.0879999999997</v>
      </c>
      <c r="U124" s="27">
        <f t="shared" si="69"/>
        <v>6016.5039999999999</v>
      </c>
      <c r="V124" s="27">
        <f t="shared" si="70"/>
        <v>6317.0639999999985</v>
      </c>
      <c r="W124" s="80"/>
      <c r="X124" s="23"/>
      <c r="Z124" s="34">
        <f t="shared" si="71"/>
        <v>62353.824000000008</v>
      </c>
      <c r="AA124" s="27">
        <f t="shared" si="72"/>
        <v>65472.576000000001</v>
      </c>
      <c r="AB124" s="27">
        <f t="shared" si="73"/>
        <v>68761.055999999997</v>
      </c>
      <c r="AC124" s="27">
        <f t="shared" si="74"/>
        <v>72198.047999999995</v>
      </c>
      <c r="AD124" s="37">
        <f t="shared" si="75"/>
        <v>75804.767999999982</v>
      </c>
      <c r="AE124" s="83"/>
      <c r="AF124" s="50"/>
    </row>
    <row r="125" spans="1:32" x14ac:dyDescent="0.25">
      <c r="A125" s="28" t="s">
        <v>56</v>
      </c>
      <c r="B125" s="39">
        <f t="shared" si="94"/>
        <v>34.475999999999999</v>
      </c>
      <c r="C125" s="40">
        <f t="shared" si="94"/>
        <v>36.199800000000003</v>
      </c>
      <c r="D125" s="41">
        <f t="shared" si="94"/>
        <v>38.005199999999995</v>
      </c>
      <c r="E125" s="40">
        <f t="shared" si="94"/>
        <v>39.922800000000002</v>
      </c>
      <c r="F125" s="41">
        <f t="shared" si="94"/>
        <v>41.922000000000004</v>
      </c>
      <c r="G125" s="80"/>
      <c r="H125" s="23"/>
      <c r="J125" s="34">
        <f t="shared" si="61"/>
        <v>2758.08</v>
      </c>
      <c r="K125" s="27">
        <f t="shared" si="62"/>
        <v>2895.9840000000004</v>
      </c>
      <c r="L125" s="27">
        <f t="shared" si="63"/>
        <v>3040.4159999999997</v>
      </c>
      <c r="M125" s="27">
        <f t="shared" si="64"/>
        <v>3193.8240000000001</v>
      </c>
      <c r="N125" s="27">
        <f t="shared" si="65"/>
        <v>3353.76</v>
      </c>
      <c r="O125" s="80"/>
      <c r="P125" s="23"/>
      <c r="R125" s="34">
        <f t="shared" si="66"/>
        <v>5975.84</v>
      </c>
      <c r="S125" s="27">
        <f t="shared" si="67"/>
        <v>6274.6320000000005</v>
      </c>
      <c r="T125" s="27">
        <f t="shared" si="68"/>
        <v>6587.5679999999993</v>
      </c>
      <c r="U125" s="27">
        <f t="shared" si="69"/>
        <v>6919.9520000000002</v>
      </c>
      <c r="V125" s="27">
        <f t="shared" si="70"/>
        <v>7266.4800000000005</v>
      </c>
      <c r="W125" s="80"/>
      <c r="X125" s="23"/>
      <c r="Z125" s="34">
        <f t="shared" si="71"/>
        <v>71710.080000000002</v>
      </c>
      <c r="AA125" s="27">
        <f t="shared" si="72"/>
        <v>75295.584000000003</v>
      </c>
      <c r="AB125" s="27">
        <f t="shared" si="73"/>
        <v>79050.815999999992</v>
      </c>
      <c r="AC125" s="27">
        <f t="shared" si="74"/>
        <v>83039.423999999999</v>
      </c>
      <c r="AD125" s="37">
        <f t="shared" si="75"/>
        <v>87197.760000000009</v>
      </c>
      <c r="AE125" s="83"/>
      <c r="AF125" s="50"/>
    </row>
    <row r="126" spans="1:32" x14ac:dyDescent="0.25">
      <c r="A126" s="28" t="s">
        <v>139</v>
      </c>
      <c r="B126" s="39">
        <f t="shared" ref="B126:F130" si="95">(B88*0.02)+B88</f>
        <v>17.758199999999999</v>
      </c>
      <c r="C126" s="40">
        <f t="shared" si="95"/>
        <v>18.645600000000002</v>
      </c>
      <c r="D126" s="41">
        <f t="shared" si="95"/>
        <v>19.584</v>
      </c>
      <c r="E126" s="40">
        <f t="shared" si="95"/>
        <v>20.563200000000002</v>
      </c>
      <c r="F126" s="41">
        <f t="shared" si="95"/>
        <v>21.572999999999997</v>
      </c>
      <c r="G126" s="80"/>
      <c r="H126" s="23"/>
      <c r="J126" s="34">
        <f t="shared" si="61"/>
        <v>1420.6559999999999</v>
      </c>
      <c r="K126" s="27">
        <f t="shared" si="62"/>
        <v>1491.6480000000001</v>
      </c>
      <c r="L126" s="27">
        <f t="shared" si="63"/>
        <v>1566.72</v>
      </c>
      <c r="M126" s="27">
        <f t="shared" si="64"/>
        <v>1645.056</v>
      </c>
      <c r="N126" s="27">
        <f t="shared" si="65"/>
        <v>1725.8399999999997</v>
      </c>
      <c r="O126" s="80"/>
      <c r="P126" s="23"/>
      <c r="R126" s="34">
        <f t="shared" si="66"/>
        <v>3078.0879999999997</v>
      </c>
      <c r="S126" s="27">
        <f t="shared" si="67"/>
        <v>3231.9040000000005</v>
      </c>
      <c r="T126" s="27">
        <f t="shared" si="68"/>
        <v>3394.56</v>
      </c>
      <c r="U126" s="27">
        <f t="shared" si="69"/>
        <v>3564.288</v>
      </c>
      <c r="V126" s="27">
        <f t="shared" si="70"/>
        <v>3739.3199999999993</v>
      </c>
      <c r="W126" s="80"/>
      <c r="X126" s="23"/>
      <c r="Z126" s="34">
        <f t="shared" si="71"/>
        <v>36937.055999999997</v>
      </c>
      <c r="AA126" s="27">
        <f t="shared" si="72"/>
        <v>38782.848000000005</v>
      </c>
      <c r="AB126" s="27">
        <f t="shared" si="73"/>
        <v>40734.720000000001</v>
      </c>
      <c r="AC126" s="27">
        <f t="shared" si="74"/>
        <v>42771.455999999998</v>
      </c>
      <c r="AD126" s="37">
        <f t="shared" si="75"/>
        <v>44871.839999999989</v>
      </c>
      <c r="AE126" s="83"/>
      <c r="AF126" s="50"/>
    </row>
    <row r="127" spans="1:32" x14ac:dyDescent="0.25">
      <c r="A127" s="28" t="s">
        <v>57</v>
      </c>
      <c r="B127" s="39">
        <f t="shared" si="95"/>
        <v>20.1144</v>
      </c>
      <c r="C127" s="40">
        <f t="shared" si="95"/>
        <v>21.124200000000002</v>
      </c>
      <c r="D127" s="41">
        <f t="shared" si="95"/>
        <v>22.184999999999999</v>
      </c>
      <c r="E127" s="40">
        <f t="shared" si="95"/>
        <v>23.2866</v>
      </c>
      <c r="F127" s="41">
        <f t="shared" si="95"/>
        <v>24.449399999999997</v>
      </c>
      <c r="G127" s="80"/>
      <c r="H127" s="23"/>
      <c r="J127" s="34">
        <f t="shared" si="61"/>
        <v>1609.152</v>
      </c>
      <c r="K127" s="27">
        <f t="shared" si="62"/>
        <v>1689.9360000000001</v>
      </c>
      <c r="L127" s="27">
        <f t="shared" si="63"/>
        <v>1774.8</v>
      </c>
      <c r="M127" s="27">
        <f t="shared" si="64"/>
        <v>1862.9279999999999</v>
      </c>
      <c r="N127" s="27">
        <f t="shared" si="65"/>
        <v>1955.9519999999998</v>
      </c>
      <c r="O127" s="80"/>
      <c r="P127" s="23"/>
      <c r="R127" s="34">
        <f t="shared" si="66"/>
        <v>3486.4960000000005</v>
      </c>
      <c r="S127" s="27">
        <f t="shared" si="67"/>
        <v>3661.5280000000002</v>
      </c>
      <c r="T127" s="27">
        <f t="shared" si="68"/>
        <v>3845.3999999999996</v>
      </c>
      <c r="U127" s="27">
        <f t="shared" si="69"/>
        <v>4036.3439999999996</v>
      </c>
      <c r="V127" s="27">
        <f t="shared" si="70"/>
        <v>4237.8959999999997</v>
      </c>
      <c r="W127" s="80"/>
      <c r="X127" s="23"/>
      <c r="Z127" s="34">
        <f t="shared" si="71"/>
        <v>41837.952000000005</v>
      </c>
      <c r="AA127" s="27">
        <f t="shared" si="72"/>
        <v>43938.336000000003</v>
      </c>
      <c r="AB127" s="27">
        <f t="shared" si="73"/>
        <v>46144.799999999996</v>
      </c>
      <c r="AC127" s="27">
        <f t="shared" si="74"/>
        <v>48436.127999999997</v>
      </c>
      <c r="AD127" s="37">
        <f t="shared" si="75"/>
        <v>50854.751999999993</v>
      </c>
      <c r="AE127" s="83"/>
      <c r="AF127" s="50"/>
    </row>
    <row r="128" spans="1:32" x14ac:dyDescent="0.25">
      <c r="A128" s="28" t="s">
        <v>58</v>
      </c>
      <c r="B128" s="39">
        <f t="shared" si="95"/>
        <v>20.1144</v>
      </c>
      <c r="C128" s="40">
        <f t="shared" si="95"/>
        <v>21.124200000000002</v>
      </c>
      <c r="D128" s="41">
        <f t="shared" si="95"/>
        <v>22.184999999999999</v>
      </c>
      <c r="E128" s="40">
        <f t="shared" si="95"/>
        <v>23.2866</v>
      </c>
      <c r="F128" s="41">
        <f t="shared" si="95"/>
        <v>24.449399999999997</v>
      </c>
      <c r="G128" s="80"/>
      <c r="H128" s="23"/>
      <c r="J128" s="34">
        <f t="shared" si="61"/>
        <v>1609.152</v>
      </c>
      <c r="K128" s="27">
        <f t="shared" si="62"/>
        <v>1689.9360000000001</v>
      </c>
      <c r="L128" s="27">
        <f t="shared" si="63"/>
        <v>1774.8</v>
      </c>
      <c r="M128" s="27">
        <f t="shared" si="64"/>
        <v>1862.9279999999999</v>
      </c>
      <c r="N128" s="27">
        <f t="shared" si="65"/>
        <v>1955.9519999999998</v>
      </c>
      <c r="O128" s="80"/>
      <c r="P128" s="23"/>
      <c r="R128" s="34">
        <f t="shared" si="66"/>
        <v>3486.4960000000005</v>
      </c>
      <c r="S128" s="27">
        <f t="shared" si="67"/>
        <v>3661.5280000000002</v>
      </c>
      <c r="T128" s="27">
        <f t="shared" si="68"/>
        <v>3845.3999999999996</v>
      </c>
      <c r="U128" s="27">
        <f t="shared" si="69"/>
        <v>4036.3439999999996</v>
      </c>
      <c r="V128" s="27">
        <f t="shared" si="70"/>
        <v>4237.8959999999997</v>
      </c>
      <c r="W128" s="80"/>
      <c r="X128" s="23"/>
      <c r="Z128" s="34">
        <f t="shared" si="71"/>
        <v>41837.952000000005</v>
      </c>
      <c r="AA128" s="27">
        <f t="shared" si="72"/>
        <v>43938.336000000003</v>
      </c>
      <c r="AB128" s="27">
        <f t="shared" si="73"/>
        <v>46144.799999999996</v>
      </c>
      <c r="AC128" s="27">
        <f t="shared" si="74"/>
        <v>48436.127999999997</v>
      </c>
      <c r="AD128" s="37">
        <f t="shared" si="75"/>
        <v>50854.751999999993</v>
      </c>
      <c r="AE128" s="83"/>
      <c r="AF128" s="50"/>
    </row>
    <row r="129" spans="1:32" x14ac:dyDescent="0.25">
      <c r="A129" s="28" t="s">
        <v>59</v>
      </c>
      <c r="B129" s="39">
        <f t="shared" si="95"/>
        <v>18.972000000000001</v>
      </c>
      <c r="C129" s="40">
        <f t="shared" si="95"/>
        <v>19.9206</v>
      </c>
      <c r="D129" s="41">
        <f t="shared" si="95"/>
        <v>20.920200000000001</v>
      </c>
      <c r="E129" s="40">
        <f t="shared" si="95"/>
        <v>21.970800000000001</v>
      </c>
      <c r="F129" s="41">
        <f t="shared" si="95"/>
        <v>23.062200000000001</v>
      </c>
      <c r="G129" s="80"/>
      <c r="H129" s="23"/>
      <c r="J129" s="34">
        <f t="shared" si="61"/>
        <v>1517.7600000000002</v>
      </c>
      <c r="K129" s="27">
        <f t="shared" si="62"/>
        <v>1593.6480000000001</v>
      </c>
      <c r="L129" s="27">
        <f t="shared" si="63"/>
        <v>1673.616</v>
      </c>
      <c r="M129" s="27">
        <f t="shared" si="64"/>
        <v>1757.664</v>
      </c>
      <c r="N129" s="27">
        <f t="shared" si="65"/>
        <v>1844.9760000000001</v>
      </c>
      <c r="O129" s="80"/>
      <c r="P129" s="23"/>
      <c r="R129" s="34">
        <f t="shared" si="66"/>
        <v>3288.4800000000009</v>
      </c>
      <c r="S129" s="27">
        <f t="shared" si="67"/>
        <v>3452.9040000000005</v>
      </c>
      <c r="T129" s="27">
        <f t="shared" si="68"/>
        <v>3626.1680000000001</v>
      </c>
      <c r="U129" s="27">
        <f t="shared" si="69"/>
        <v>3808.2720000000004</v>
      </c>
      <c r="V129" s="27">
        <f t="shared" si="70"/>
        <v>3997.4480000000003</v>
      </c>
      <c r="W129" s="80"/>
      <c r="X129" s="23"/>
      <c r="Z129" s="34">
        <f t="shared" si="71"/>
        <v>39461.760000000009</v>
      </c>
      <c r="AA129" s="27">
        <f t="shared" si="72"/>
        <v>41434.848000000005</v>
      </c>
      <c r="AB129" s="27">
        <f t="shared" si="73"/>
        <v>43514.016000000003</v>
      </c>
      <c r="AC129" s="27">
        <f t="shared" si="74"/>
        <v>45699.264000000003</v>
      </c>
      <c r="AD129" s="37">
        <f t="shared" si="75"/>
        <v>47969.376000000004</v>
      </c>
      <c r="AE129" s="83"/>
      <c r="AF129" s="50"/>
    </row>
    <row r="130" spans="1:32" x14ac:dyDescent="0.25">
      <c r="A130" s="28" t="s">
        <v>245</v>
      </c>
      <c r="B130" s="39">
        <f t="shared" si="95"/>
        <v>24.857400000000002</v>
      </c>
      <c r="C130" s="40">
        <f t="shared" si="95"/>
        <v>26.0916</v>
      </c>
      <c r="D130" s="41">
        <f t="shared" si="95"/>
        <v>27.407400000000003</v>
      </c>
      <c r="E130" s="40">
        <f t="shared" si="95"/>
        <v>28.7742</v>
      </c>
      <c r="F130" s="41">
        <f t="shared" si="95"/>
        <v>30.212400000000002</v>
      </c>
      <c r="G130" s="80"/>
      <c r="H130" s="23"/>
      <c r="J130" s="34">
        <f t="shared" si="61"/>
        <v>1988.5920000000001</v>
      </c>
      <c r="K130" s="27">
        <f t="shared" si="62"/>
        <v>2087.328</v>
      </c>
      <c r="L130" s="27">
        <f t="shared" si="63"/>
        <v>2192.5920000000001</v>
      </c>
      <c r="M130" s="27">
        <f t="shared" si="64"/>
        <v>2301.9360000000001</v>
      </c>
      <c r="N130" s="27">
        <f t="shared" si="65"/>
        <v>2416.9920000000002</v>
      </c>
      <c r="O130" s="80"/>
      <c r="P130" s="23"/>
      <c r="R130" s="34">
        <f t="shared" si="66"/>
        <v>4308.616</v>
      </c>
      <c r="S130" s="27">
        <f t="shared" si="67"/>
        <v>4522.5439999999999</v>
      </c>
      <c r="T130" s="27">
        <f t="shared" si="68"/>
        <v>4750.616</v>
      </c>
      <c r="U130" s="27">
        <f t="shared" si="69"/>
        <v>4987.5280000000002</v>
      </c>
      <c r="V130" s="27">
        <f t="shared" si="70"/>
        <v>5236.8159999999998</v>
      </c>
      <c r="W130" s="80"/>
      <c r="X130" s="23"/>
      <c r="Z130" s="34">
        <f t="shared" si="71"/>
        <v>51703.392</v>
      </c>
      <c r="AA130" s="27">
        <f t="shared" si="72"/>
        <v>54270.527999999998</v>
      </c>
      <c r="AB130" s="27">
        <f t="shared" si="73"/>
        <v>57007.392</v>
      </c>
      <c r="AC130" s="27">
        <f t="shared" si="74"/>
        <v>59850.336000000003</v>
      </c>
      <c r="AD130" s="37">
        <f t="shared" si="75"/>
        <v>62841.792000000001</v>
      </c>
      <c r="AE130" s="83"/>
      <c r="AF130" s="50"/>
    </row>
    <row r="131" spans="1:32" x14ac:dyDescent="0.25">
      <c r="A131" s="28" t="s">
        <v>246</v>
      </c>
      <c r="B131" s="39">
        <v>28.59</v>
      </c>
      <c r="C131" s="40">
        <v>30.01</v>
      </c>
      <c r="D131" s="41">
        <v>31.52</v>
      </c>
      <c r="E131" s="40">
        <v>33.090000000000003</v>
      </c>
      <c r="F131" s="41">
        <v>34.74</v>
      </c>
      <c r="G131" s="80"/>
      <c r="H131" s="23"/>
      <c r="J131" s="34">
        <f t="shared" ref="J131" si="96">B131*80</f>
        <v>2287.1999999999998</v>
      </c>
      <c r="K131" s="27">
        <f t="shared" ref="K131" si="97">C131*80</f>
        <v>2400.8000000000002</v>
      </c>
      <c r="L131" s="27">
        <f t="shared" ref="L131" si="98">D131*80</f>
        <v>2521.6</v>
      </c>
      <c r="M131" s="27">
        <f t="shared" ref="M131" si="99">E131*80</f>
        <v>2647.2000000000003</v>
      </c>
      <c r="N131" s="27">
        <f t="shared" ref="N131" si="100">F131*80</f>
        <v>2779.2000000000003</v>
      </c>
      <c r="O131" s="80"/>
      <c r="P131" s="23"/>
      <c r="R131" s="34">
        <f t="shared" ref="R131" si="101">(J131*26)/12</f>
        <v>4955.5999999999995</v>
      </c>
      <c r="S131" s="27">
        <f t="shared" ref="S131" si="102">(K131*26)/12</f>
        <v>5201.7333333333336</v>
      </c>
      <c r="T131" s="27">
        <f t="shared" ref="T131" si="103">(L131*26)/12</f>
        <v>5463.4666666666662</v>
      </c>
      <c r="U131" s="27">
        <f t="shared" ref="U131" si="104">(M131*26)/12</f>
        <v>5735.6000000000013</v>
      </c>
      <c r="V131" s="27">
        <f t="shared" ref="V131" si="105">(N131*26)/12</f>
        <v>6021.6000000000013</v>
      </c>
      <c r="W131" s="80"/>
      <c r="X131" s="23"/>
      <c r="Z131" s="34">
        <f t="shared" ref="Z131" si="106">J131*26</f>
        <v>59467.199999999997</v>
      </c>
      <c r="AA131" s="27">
        <f t="shared" ref="AA131" si="107">K131*26</f>
        <v>62420.800000000003</v>
      </c>
      <c r="AB131" s="27">
        <f t="shared" ref="AB131" si="108">L131*26</f>
        <v>65561.599999999991</v>
      </c>
      <c r="AC131" s="27">
        <f t="shared" ref="AC131" si="109">M131*26</f>
        <v>68827.200000000012</v>
      </c>
      <c r="AD131" s="37">
        <f t="shared" ref="AD131" si="110">N131*26</f>
        <v>72259.200000000012</v>
      </c>
      <c r="AE131" s="83"/>
      <c r="AF131" s="50"/>
    </row>
    <row r="132" spans="1:32" x14ac:dyDescent="0.25">
      <c r="A132" s="28" t="s">
        <v>204</v>
      </c>
      <c r="B132" s="39">
        <f t="shared" ref="B132:F135" si="111">(B93*0.02)+B93</f>
        <v>38.209200000000003</v>
      </c>
      <c r="C132" s="40">
        <f t="shared" si="111"/>
        <v>40.269599999999997</v>
      </c>
      <c r="D132" s="41">
        <f t="shared" si="111"/>
        <v>42.319800000000001</v>
      </c>
      <c r="E132" s="40">
        <f t="shared" si="111"/>
        <v>44.380199999999995</v>
      </c>
      <c r="F132" s="41">
        <f t="shared" si="111"/>
        <v>46.440600000000003</v>
      </c>
      <c r="G132" s="80"/>
      <c r="H132" s="23"/>
      <c r="J132" s="34">
        <f t="shared" si="61"/>
        <v>3056.7360000000003</v>
      </c>
      <c r="K132" s="27">
        <f t="shared" si="62"/>
        <v>3221.5679999999998</v>
      </c>
      <c r="L132" s="27">
        <f t="shared" si="63"/>
        <v>3385.5839999999998</v>
      </c>
      <c r="M132" s="27">
        <f t="shared" si="64"/>
        <v>3550.4159999999997</v>
      </c>
      <c r="N132" s="27">
        <f t="shared" si="65"/>
        <v>3715.2480000000005</v>
      </c>
      <c r="O132" s="80"/>
      <c r="P132" s="23"/>
      <c r="R132" s="34">
        <f t="shared" si="66"/>
        <v>6622.9280000000008</v>
      </c>
      <c r="S132" s="27">
        <f t="shared" si="67"/>
        <v>6980.0639999999994</v>
      </c>
      <c r="T132" s="27">
        <f t="shared" si="68"/>
        <v>7335.4319999999998</v>
      </c>
      <c r="U132" s="27">
        <f t="shared" si="69"/>
        <v>7692.5679999999993</v>
      </c>
      <c r="V132" s="27">
        <f t="shared" si="70"/>
        <v>8049.7040000000015</v>
      </c>
      <c r="W132" s="80"/>
      <c r="X132" s="23"/>
      <c r="Z132" s="34">
        <f t="shared" si="71"/>
        <v>79475.136000000013</v>
      </c>
      <c r="AA132" s="27">
        <f t="shared" si="72"/>
        <v>83760.767999999996</v>
      </c>
      <c r="AB132" s="27">
        <f t="shared" si="73"/>
        <v>88025.183999999994</v>
      </c>
      <c r="AC132" s="27">
        <f t="shared" si="74"/>
        <v>92310.815999999992</v>
      </c>
      <c r="AD132" s="37">
        <f t="shared" si="75"/>
        <v>96596.448000000019</v>
      </c>
      <c r="AE132" s="83"/>
      <c r="AF132" s="50"/>
    </row>
    <row r="133" spans="1:32" x14ac:dyDescent="0.25">
      <c r="A133" s="28" t="s">
        <v>13</v>
      </c>
      <c r="B133" s="39">
        <f t="shared" si="111"/>
        <v>31.854600000000001</v>
      </c>
      <c r="C133" s="40">
        <f t="shared" si="111"/>
        <v>33.507000000000005</v>
      </c>
      <c r="D133" s="41">
        <f t="shared" si="111"/>
        <v>35.169599999999996</v>
      </c>
      <c r="E133" s="40">
        <f t="shared" si="111"/>
        <v>36.822000000000003</v>
      </c>
      <c r="F133" s="41">
        <f t="shared" si="111"/>
        <v>38.474399999999996</v>
      </c>
      <c r="G133" s="80"/>
      <c r="H133" s="23"/>
      <c r="J133" s="34">
        <f t="shared" si="61"/>
        <v>2548.3679999999999</v>
      </c>
      <c r="K133" s="27">
        <f t="shared" si="62"/>
        <v>2680.5600000000004</v>
      </c>
      <c r="L133" s="27">
        <f t="shared" si="63"/>
        <v>2813.5679999999998</v>
      </c>
      <c r="M133" s="27">
        <f t="shared" si="64"/>
        <v>2945.76</v>
      </c>
      <c r="N133" s="27">
        <f t="shared" si="65"/>
        <v>3077.9519999999998</v>
      </c>
      <c r="O133" s="80"/>
      <c r="P133" s="23"/>
      <c r="R133" s="34">
        <f t="shared" si="66"/>
        <v>5521.4639999999999</v>
      </c>
      <c r="S133" s="27">
        <f t="shared" si="67"/>
        <v>5807.880000000001</v>
      </c>
      <c r="T133" s="27">
        <f t="shared" si="68"/>
        <v>6096.0639999999994</v>
      </c>
      <c r="U133" s="27">
        <f t="shared" si="69"/>
        <v>6382.4800000000005</v>
      </c>
      <c r="V133" s="27">
        <f t="shared" si="70"/>
        <v>6668.8959999999997</v>
      </c>
      <c r="W133" s="80"/>
      <c r="X133" s="23"/>
      <c r="Z133" s="34">
        <f t="shared" si="71"/>
        <v>66257.567999999999</v>
      </c>
      <c r="AA133" s="27">
        <f t="shared" si="72"/>
        <v>69694.560000000012</v>
      </c>
      <c r="AB133" s="27">
        <f t="shared" si="73"/>
        <v>73152.767999999996</v>
      </c>
      <c r="AC133" s="27">
        <f t="shared" si="74"/>
        <v>76589.760000000009</v>
      </c>
      <c r="AD133" s="37">
        <f t="shared" si="75"/>
        <v>80026.751999999993</v>
      </c>
      <c r="AE133" s="83"/>
      <c r="AF133" s="50"/>
    </row>
    <row r="134" spans="1:32" x14ac:dyDescent="0.25">
      <c r="A134" s="28" t="s">
        <v>207</v>
      </c>
      <c r="B134" s="39">
        <f t="shared" si="111"/>
        <v>20.930399999999999</v>
      </c>
      <c r="C134" s="40">
        <f t="shared" si="111"/>
        <v>21.981000000000002</v>
      </c>
      <c r="D134" s="41">
        <f t="shared" si="111"/>
        <v>23.072400000000002</v>
      </c>
      <c r="E134" s="40">
        <f t="shared" si="111"/>
        <v>24.235200000000003</v>
      </c>
      <c r="F134" s="41">
        <f t="shared" si="111"/>
        <v>25.438800000000001</v>
      </c>
      <c r="G134" s="80"/>
      <c r="H134" s="23"/>
      <c r="J134" s="34">
        <f t="shared" si="61"/>
        <v>1674.4319999999998</v>
      </c>
      <c r="K134" s="27">
        <f t="shared" si="62"/>
        <v>1758.48</v>
      </c>
      <c r="L134" s="27">
        <f t="shared" si="63"/>
        <v>1845.7920000000001</v>
      </c>
      <c r="M134" s="27">
        <f t="shared" si="64"/>
        <v>1938.8160000000003</v>
      </c>
      <c r="N134" s="27">
        <f t="shared" si="65"/>
        <v>2035.104</v>
      </c>
      <c r="O134" s="80"/>
      <c r="P134" s="23"/>
      <c r="R134" s="34">
        <f t="shared" si="66"/>
        <v>3627.9359999999997</v>
      </c>
      <c r="S134" s="27">
        <f t="shared" si="67"/>
        <v>3810.0400000000004</v>
      </c>
      <c r="T134" s="27">
        <f t="shared" si="68"/>
        <v>3999.2160000000003</v>
      </c>
      <c r="U134" s="27">
        <f t="shared" si="69"/>
        <v>4200.7680000000009</v>
      </c>
      <c r="V134" s="27">
        <f t="shared" si="70"/>
        <v>4409.3919999999998</v>
      </c>
      <c r="W134" s="80"/>
      <c r="X134" s="23"/>
      <c r="Z134" s="34">
        <f t="shared" si="71"/>
        <v>43535.231999999996</v>
      </c>
      <c r="AA134" s="27">
        <f t="shared" si="72"/>
        <v>45720.480000000003</v>
      </c>
      <c r="AB134" s="27">
        <f t="shared" si="73"/>
        <v>47990.592000000004</v>
      </c>
      <c r="AC134" s="27">
        <f t="shared" si="74"/>
        <v>50409.216000000008</v>
      </c>
      <c r="AD134" s="37">
        <f t="shared" si="75"/>
        <v>52912.703999999998</v>
      </c>
      <c r="AE134" s="83"/>
      <c r="AF134" s="50"/>
    </row>
    <row r="135" spans="1:32" x14ac:dyDescent="0.25">
      <c r="A135" s="28" t="s">
        <v>206</v>
      </c>
      <c r="B135" s="39">
        <f t="shared" si="111"/>
        <v>18.553800000000003</v>
      </c>
      <c r="C135" s="40">
        <f t="shared" si="111"/>
        <v>19.482000000000003</v>
      </c>
      <c r="D135" s="41">
        <f t="shared" si="111"/>
        <v>20.440799999999999</v>
      </c>
      <c r="E135" s="40">
        <f t="shared" si="111"/>
        <v>21.471</v>
      </c>
      <c r="F135" s="41">
        <f t="shared" si="111"/>
        <v>22.542000000000002</v>
      </c>
      <c r="G135" s="80"/>
      <c r="H135" s="23"/>
      <c r="J135" s="34">
        <f t="shared" si="61"/>
        <v>1484.3040000000001</v>
      </c>
      <c r="K135" s="27">
        <f t="shared" si="62"/>
        <v>1558.5600000000002</v>
      </c>
      <c r="L135" s="27">
        <f t="shared" si="63"/>
        <v>1635.2639999999999</v>
      </c>
      <c r="M135" s="27">
        <f t="shared" si="64"/>
        <v>1717.68</v>
      </c>
      <c r="N135" s="27">
        <f t="shared" si="65"/>
        <v>1803.3600000000001</v>
      </c>
      <c r="O135" s="80"/>
      <c r="P135" s="23"/>
      <c r="R135" s="34">
        <f t="shared" si="66"/>
        <v>3215.9920000000002</v>
      </c>
      <c r="S135" s="27">
        <f t="shared" si="67"/>
        <v>3376.8800000000006</v>
      </c>
      <c r="T135" s="27">
        <f t="shared" si="68"/>
        <v>3543.0719999999997</v>
      </c>
      <c r="U135" s="27">
        <f t="shared" si="69"/>
        <v>3721.64</v>
      </c>
      <c r="V135" s="27">
        <f t="shared" si="70"/>
        <v>3907.28</v>
      </c>
      <c r="W135" s="80"/>
      <c r="X135" s="23"/>
      <c r="Z135" s="34">
        <f t="shared" si="71"/>
        <v>38591.904000000002</v>
      </c>
      <c r="AA135" s="27">
        <f t="shared" si="72"/>
        <v>40522.560000000005</v>
      </c>
      <c r="AB135" s="27">
        <f t="shared" si="73"/>
        <v>42516.863999999994</v>
      </c>
      <c r="AC135" s="27">
        <f t="shared" si="74"/>
        <v>44659.68</v>
      </c>
      <c r="AD135" s="37">
        <f t="shared" si="75"/>
        <v>46887.360000000001</v>
      </c>
      <c r="AE135" s="83"/>
      <c r="AF135" s="50"/>
    </row>
    <row r="136" spans="1:32" ht="14.1" customHeight="1" x14ac:dyDescent="0.25">
      <c r="A136" s="43"/>
      <c r="B136" s="44"/>
      <c r="C136" s="45"/>
      <c r="D136" s="45"/>
      <c r="E136" s="46"/>
      <c r="F136" s="45"/>
      <c r="G136" s="80"/>
      <c r="H136" s="23"/>
      <c r="J136" s="47"/>
      <c r="K136" s="46"/>
      <c r="L136" s="48"/>
      <c r="M136" s="49"/>
      <c r="N136" s="48"/>
      <c r="O136" s="80"/>
      <c r="P136" s="23"/>
      <c r="Q136" s="27"/>
      <c r="R136" s="47"/>
      <c r="S136" s="49"/>
      <c r="T136" s="48"/>
      <c r="U136" s="49"/>
      <c r="V136" s="48"/>
      <c r="W136" s="80"/>
      <c r="X136" s="23"/>
      <c r="Z136" s="47"/>
      <c r="AA136" s="49"/>
      <c r="AB136" s="48"/>
      <c r="AC136" s="49"/>
      <c r="AD136" s="48"/>
      <c r="AE136" s="83"/>
      <c r="AF136" s="50"/>
    </row>
    <row r="137" spans="1:32" x14ac:dyDescent="0.25">
      <c r="A137" s="28" t="s">
        <v>65</v>
      </c>
      <c r="B137" s="39">
        <v>23.62</v>
      </c>
      <c r="C137" s="40" t="s">
        <v>28</v>
      </c>
      <c r="D137" s="40" t="s">
        <v>28</v>
      </c>
      <c r="E137" s="40" t="s">
        <v>28</v>
      </c>
      <c r="F137" s="40" t="s">
        <v>28</v>
      </c>
      <c r="G137" s="80"/>
      <c r="H137" s="23"/>
      <c r="J137" s="34">
        <f>B137*80</f>
        <v>1889.6000000000001</v>
      </c>
      <c r="K137" s="40" t="s">
        <v>28</v>
      </c>
      <c r="L137" s="40" t="s">
        <v>28</v>
      </c>
      <c r="M137" s="40" t="s">
        <v>28</v>
      </c>
      <c r="N137" s="40" t="s">
        <v>28</v>
      </c>
      <c r="O137" s="80"/>
      <c r="P137" s="23"/>
      <c r="R137" s="34">
        <f t="shared" ref="R137:V140" si="112">(J137*26)/12</f>
        <v>4094.1333333333337</v>
      </c>
      <c r="S137" s="40" t="s">
        <v>28</v>
      </c>
      <c r="T137" s="40" t="s">
        <v>28</v>
      </c>
      <c r="U137" s="40" t="s">
        <v>28</v>
      </c>
      <c r="V137" s="40" t="s">
        <v>28</v>
      </c>
      <c r="W137" s="80"/>
      <c r="X137" s="23"/>
      <c r="Z137" s="34">
        <f t="shared" ref="Z137:AD139" si="113">J137*26</f>
        <v>49129.600000000006</v>
      </c>
      <c r="AA137" s="40" t="s">
        <v>28</v>
      </c>
      <c r="AB137" s="40" t="s">
        <v>28</v>
      </c>
      <c r="AC137" s="40" t="s">
        <v>28</v>
      </c>
      <c r="AD137" s="40" t="s">
        <v>28</v>
      </c>
      <c r="AE137" s="83"/>
      <c r="AF137" s="50"/>
    </row>
    <row r="138" spans="1:32" x14ac:dyDescent="0.25">
      <c r="A138" s="28" t="s">
        <v>66</v>
      </c>
      <c r="B138" s="39">
        <v>24.86</v>
      </c>
      <c r="C138" s="40">
        <v>26.12</v>
      </c>
      <c r="D138" s="41">
        <v>27.43</v>
      </c>
      <c r="E138" s="40">
        <v>28.8</v>
      </c>
      <c r="F138" s="41">
        <v>30.25</v>
      </c>
      <c r="G138" s="80"/>
      <c r="H138" s="23"/>
      <c r="J138" s="34">
        <f>B138*80</f>
        <v>1988.8</v>
      </c>
      <c r="K138" s="27">
        <f t="shared" ref="K138:N140" si="114">C138*80</f>
        <v>2089.6</v>
      </c>
      <c r="L138" s="27">
        <f t="shared" si="114"/>
        <v>2194.4</v>
      </c>
      <c r="M138" s="27">
        <f t="shared" si="114"/>
        <v>2304</v>
      </c>
      <c r="N138" s="27">
        <f t="shared" si="114"/>
        <v>2420</v>
      </c>
      <c r="O138" s="80"/>
      <c r="P138" s="23"/>
      <c r="R138" s="34">
        <f t="shared" si="112"/>
        <v>4309.0666666666666</v>
      </c>
      <c r="S138" s="27">
        <f t="shared" si="112"/>
        <v>4527.4666666666662</v>
      </c>
      <c r="T138" s="27">
        <f t="shared" si="112"/>
        <v>4754.5333333333338</v>
      </c>
      <c r="U138" s="27">
        <f t="shared" si="112"/>
        <v>4992</v>
      </c>
      <c r="V138" s="27">
        <f t="shared" si="112"/>
        <v>5243.333333333333</v>
      </c>
      <c r="W138" s="80"/>
      <c r="X138" s="23"/>
      <c r="Z138" s="34">
        <f t="shared" si="113"/>
        <v>51708.799999999996</v>
      </c>
      <c r="AA138" s="27">
        <f t="shared" si="113"/>
        <v>54329.599999999999</v>
      </c>
      <c r="AB138" s="27">
        <f t="shared" si="113"/>
        <v>57054.400000000001</v>
      </c>
      <c r="AC138" s="27">
        <f t="shared" si="113"/>
        <v>59904</v>
      </c>
      <c r="AD138" s="37">
        <f t="shared" si="113"/>
        <v>62920</v>
      </c>
      <c r="AE138" s="83"/>
      <c r="AF138" s="50"/>
    </row>
    <row r="139" spans="1:32" x14ac:dyDescent="0.25">
      <c r="A139" s="28" t="s">
        <v>67</v>
      </c>
      <c r="B139" s="39">
        <v>26.16</v>
      </c>
      <c r="C139" s="40">
        <v>27.47</v>
      </c>
      <c r="D139" s="41">
        <v>28.85</v>
      </c>
      <c r="E139" s="40">
        <v>30.29</v>
      </c>
      <c r="F139" s="41">
        <v>31.81</v>
      </c>
      <c r="G139" s="80"/>
      <c r="H139" s="23"/>
      <c r="J139" s="34">
        <f>B139*80</f>
        <v>2092.8000000000002</v>
      </c>
      <c r="K139" s="27">
        <f t="shared" si="114"/>
        <v>2197.6</v>
      </c>
      <c r="L139" s="27">
        <f t="shared" si="114"/>
        <v>2308</v>
      </c>
      <c r="M139" s="27">
        <f t="shared" si="114"/>
        <v>2423.1999999999998</v>
      </c>
      <c r="N139" s="27">
        <f t="shared" si="114"/>
        <v>2544.7999999999997</v>
      </c>
      <c r="O139" s="80"/>
      <c r="P139" s="23"/>
      <c r="R139" s="34">
        <f t="shared" si="112"/>
        <v>4534.4000000000005</v>
      </c>
      <c r="S139" s="27">
        <f t="shared" si="112"/>
        <v>4761.4666666666662</v>
      </c>
      <c r="T139" s="27">
        <f t="shared" si="112"/>
        <v>5000.666666666667</v>
      </c>
      <c r="U139" s="27">
        <f t="shared" si="112"/>
        <v>5250.2666666666664</v>
      </c>
      <c r="V139" s="27">
        <f t="shared" si="112"/>
        <v>5513.7333333333327</v>
      </c>
      <c r="W139" s="80"/>
      <c r="X139" s="23"/>
      <c r="Z139" s="34">
        <f t="shared" si="113"/>
        <v>54412.800000000003</v>
      </c>
      <c r="AA139" s="27">
        <f t="shared" si="113"/>
        <v>57137.599999999999</v>
      </c>
      <c r="AB139" s="27">
        <f t="shared" si="113"/>
        <v>60008</v>
      </c>
      <c r="AC139" s="27">
        <f t="shared" si="113"/>
        <v>63003.199999999997</v>
      </c>
      <c r="AD139" s="37">
        <f t="shared" si="113"/>
        <v>66164.799999999988</v>
      </c>
      <c r="AE139" s="83"/>
      <c r="AF139" s="50"/>
    </row>
    <row r="140" spans="1:32" x14ac:dyDescent="0.25">
      <c r="A140" s="28" t="s">
        <v>231</v>
      </c>
      <c r="B140" s="39">
        <v>32.47</v>
      </c>
      <c r="C140" s="40">
        <v>34.08</v>
      </c>
      <c r="D140" s="41">
        <v>35.79</v>
      </c>
      <c r="E140" s="40">
        <v>37.58</v>
      </c>
      <c r="F140" s="41">
        <v>39.46</v>
      </c>
      <c r="G140" s="80"/>
      <c r="H140" s="23"/>
      <c r="J140" s="34">
        <f>B140*80</f>
        <v>2597.6</v>
      </c>
      <c r="K140" s="27">
        <f t="shared" si="114"/>
        <v>2726.3999999999996</v>
      </c>
      <c r="L140" s="27">
        <f t="shared" si="114"/>
        <v>2863.2</v>
      </c>
      <c r="M140" s="27">
        <f t="shared" si="114"/>
        <v>3006.3999999999996</v>
      </c>
      <c r="N140" s="27">
        <f t="shared" si="114"/>
        <v>3156.8</v>
      </c>
      <c r="O140" s="80"/>
      <c r="P140" s="23"/>
      <c r="R140" s="34">
        <f t="shared" si="112"/>
        <v>5628.1333333333323</v>
      </c>
      <c r="S140" s="27">
        <f t="shared" si="112"/>
        <v>5907.2</v>
      </c>
      <c r="T140" s="27">
        <f t="shared" si="112"/>
        <v>6203.5999999999995</v>
      </c>
      <c r="U140" s="27">
        <f t="shared" si="112"/>
        <v>6513.8666666666659</v>
      </c>
      <c r="V140" s="27">
        <f t="shared" si="112"/>
        <v>6839.7333333333336</v>
      </c>
      <c r="W140" s="80"/>
      <c r="X140" s="23"/>
      <c r="Z140" s="34">
        <f t="shared" ref="Z140:AD140" si="115">J140*26</f>
        <v>67537.599999999991</v>
      </c>
      <c r="AA140" s="27">
        <f t="shared" si="115"/>
        <v>70886.399999999994</v>
      </c>
      <c r="AB140" s="27">
        <f t="shared" si="115"/>
        <v>74443.199999999997</v>
      </c>
      <c r="AC140" s="27">
        <f t="shared" si="115"/>
        <v>78166.399999999994</v>
      </c>
      <c r="AD140" s="37">
        <f t="shared" si="115"/>
        <v>82076.800000000003</v>
      </c>
      <c r="AE140" s="83"/>
      <c r="AF140" s="50"/>
    </row>
    <row r="141" spans="1:32" ht="14.1" customHeight="1" x14ac:dyDescent="0.25">
      <c r="A141" s="57"/>
      <c r="B141" s="44"/>
      <c r="C141" s="45"/>
      <c r="D141" s="45"/>
      <c r="E141" s="46"/>
      <c r="F141" s="45"/>
      <c r="G141" s="80"/>
      <c r="H141" s="23"/>
      <c r="J141" s="47"/>
      <c r="K141" s="46"/>
      <c r="L141" s="48"/>
      <c r="M141" s="49"/>
      <c r="N141" s="48"/>
      <c r="O141" s="80"/>
      <c r="P141" s="23"/>
      <c r="Q141" s="27"/>
      <c r="R141" s="47"/>
      <c r="S141" s="49"/>
      <c r="T141" s="48"/>
      <c r="U141" s="49"/>
      <c r="V141" s="48"/>
      <c r="W141" s="80"/>
      <c r="X141" s="23"/>
      <c r="Z141" s="47"/>
      <c r="AA141" s="49"/>
      <c r="AB141" s="48"/>
      <c r="AC141" s="49"/>
      <c r="AD141" s="48"/>
      <c r="AE141" s="83"/>
      <c r="AF141" s="50"/>
    </row>
    <row r="142" spans="1:32" x14ac:dyDescent="0.25">
      <c r="A142" s="28" t="s">
        <v>162</v>
      </c>
      <c r="B142" s="39">
        <v>24.13</v>
      </c>
      <c r="C142" s="40">
        <v>25.34</v>
      </c>
      <c r="D142" s="40">
        <v>26.61</v>
      </c>
      <c r="E142" s="40">
        <v>27.94</v>
      </c>
      <c r="F142" s="40">
        <v>29.33</v>
      </c>
      <c r="G142" s="80"/>
      <c r="H142" s="23"/>
      <c r="J142" s="34">
        <f>(B142*2912)/26</f>
        <v>2702.56</v>
      </c>
      <c r="K142" s="27">
        <f>(C142*2912)/26</f>
        <v>2838.08</v>
      </c>
      <c r="L142" s="27">
        <f>(D142*2912)/26</f>
        <v>2980.3199999999997</v>
      </c>
      <c r="M142" s="27">
        <f>(E142*2912)/26</f>
        <v>3129.2799999999997</v>
      </c>
      <c r="N142" s="27">
        <f>(F142*2912)/26</f>
        <v>3284.9599999999996</v>
      </c>
      <c r="O142" s="80"/>
      <c r="P142" s="23"/>
      <c r="R142" s="34">
        <f t="shared" ref="R142:V147" si="116">(J142*26)/12</f>
        <v>5855.5466666666662</v>
      </c>
      <c r="S142" s="40">
        <f t="shared" si="116"/>
        <v>6149.1733333333332</v>
      </c>
      <c r="T142" s="40">
        <f t="shared" si="116"/>
        <v>6457.36</v>
      </c>
      <c r="U142" s="40">
        <f t="shared" si="116"/>
        <v>6780.1066666666666</v>
      </c>
      <c r="V142" s="40">
        <f t="shared" si="116"/>
        <v>7117.413333333333</v>
      </c>
      <c r="W142" s="80"/>
      <c r="X142" s="23"/>
      <c r="Z142" s="34">
        <f t="shared" ref="Z142:AD147" si="117">J142*26</f>
        <v>70266.559999999998</v>
      </c>
      <c r="AA142" s="27">
        <f t="shared" si="117"/>
        <v>73790.080000000002</v>
      </c>
      <c r="AB142" s="27">
        <f t="shared" si="117"/>
        <v>77488.319999999992</v>
      </c>
      <c r="AC142" s="27">
        <f t="shared" si="117"/>
        <v>81361.279999999999</v>
      </c>
      <c r="AD142" s="37">
        <f t="shared" si="117"/>
        <v>85408.959999999992</v>
      </c>
      <c r="AE142" s="83"/>
      <c r="AF142" s="50"/>
    </row>
    <row r="143" spans="1:32" x14ac:dyDescent="0.25">
      <c r="A143" s="28" t="s">
        <v>250</v>
      </c>
      <c r="B143" s="39">
        <v>31.97</v>
      </c>
      <c r="C143" s="40">
        <v>33.58</v>
      </c>
      <c r="D143" s="40">
        <v>35.26</v>
      </c>
      <c r="E143" s="40">
        <v>37.020000000000003</v>
      </c>
      <c r="F143" s="40">
        <v>38.86</v>
      </c>
      <c r="G143" s="80"/>
      <c r="H143" s="23"/>
      <c r="J143" s="34">
        <f>B143*80</f>
        <v>2557.6</v>
      </c>
      <c r="K143" s="27">
        <f>C143*80</f>
        <v>2686.3999999999996</v>
      </c>
      <c r="L143" s="27">
        <f>D143*80</f>
        <v>2820.7999999999997</v>
      </c>
      <c r="M143" s="27">
        <f>E143*80</f>
        <v>2961.6000000000004</v>
      </c>
      <c r="N143" s="27">
        <f>F143*80</f>
        <v>3108.8</v>
      </c>
      <c r="O143" s="80"/>
      <c r="P143" s="23"/>
      <c r="R143" s="34">
        <f t="shared" ref="R143" si="118">(J143*26)/12</f>
        <v>5541.4666666666662</v>
      </c>
      <c r="S143" s="40">
        <f t="shared" ref="S143" si="119">(K143*26)/12</f>
        <v>5820.5333333333328</v>
      </c>
      <c r="T143" s="40">
        <f t="shared" ref="T143" si="120">(L143*26)/12</f>
        <v>6111.7333333333327</v>
      </c>
      <c r="U143" s="40">
        <f t="shared" ref="U143" si="121">(M143*26)/12</f>
        <v>6416.8</v>
      </c>
      <c r="V143" s="40">
        <f t="shared" ref="V143" si="122">(N143*26)/12</f>
        <v>6735.7333333333336</v>
      </c>
      <c r="W143" s="80"/>
      <c r="X143" s="23"/>
      <c r="Z143" s="34">
        <f t="shared" ref="Z143" si="123">J143*26</f>
        <v>66497.599999999991</v>
      </c>
      <c r="AA143" s="27">
        <f t="shared" ref="AA143" si="124">K143*26</f>
        <v>69846.399999999994</v>
      </c>
      <c r="AB143" s="27">
        <f t="shared" ref="AB143" si="125">L143*26</f>
        <v>73340.799999999988</v>
      </c>
      <c r="AC143" s="27">
        <f t="shared" ref="AC143" si="126">M143*26</f>
        <v>77001.600000000006</v>
      </c>
      <c r="AD143" s="37">
        <f t="shared" ref="AD143" si="127">N143*26</f>
        <v>80828.800000000003</v>
      </c>
      <c r="AE143" s="83"/>
      <c r="AF143" s="50"/>
    </row>
    <row r="144" spans="1:32" x14ac:dyDescent="0.25">
      <c r="A144" s="28" t="s">
        <v>163</v>
      </c>
      <c r="B144" s="39">
        <v>24.13</v>
      </c>
      <c r="C144" s="40">
        <v>25.34</v>
      </c>
      <c r="D144" s="40">
        <v>26.61</v>
      </c>
      <c r="E144" s="40">
        <v>27.94</v>
      </c>
      <c r="F144" s="40">
        <v>29.33</v>
      </c>
      <c r="G144" s="80"/>
      <c r="H144" s="23"/>
      <c r="J144" s="34">
        <f t="shared" ref="J144:N146" si="128">(B144*2912)/26</f>
        <v>2702.56</v>
      </c>
      <c r="K144" s="27">
        <f t="shared" si="128"/>
        <v>2838.08</v>
      </c>
      <c r="L144" s="27">
        <f t="shared" si="128"/>
        <v>2980.3199999999997</v>
      </c>
      <c r="M144" s="27">
        <f t="shared" si="128"/>
        <v>3129.2799999999997</v>
      </c>
      <c r="N144" s="27">
        <f t="shared" si="128"/>
        <v>3284.9599999999996</v>
      </c>
      <c r="O144" s="80"/>
      <c r="P144" s="23"/>
      <c r="R144" s="34">
        <f t="shared" si="116"/>
        <v>5855.5466666666662</v>
      </c>
      <c r="S144" s="40">
        <f t="shared" si="116"/>
        <v>6149.1733333333332</v>
      </c>
      <c r="T144" s="40">
        <f t="shared" si="116"/>
        <v>6457.36</v>
      </c>
      <c r="U144" s="40">
        <f t="shared" si="116"/>
        <v>6780.1066666666666</v>
      </c>
      <c r="V144" s="40">
        <f t="shared" si="116"/>
        <v>7117.413333333333</v>
      </c>
      <c r="W144" s="80"/>
      <c r="X144" s="23"/>
      <c r="Z144" s="34">
        <f t="shared" si="117"/>
        <v>70266.559999999998</v>
      </c>
      <c r="AA144" s="27">
        <f t="shared" si="117"/>
        <v>73790.080000000002</v>
      </c>
      <c r="AB144" s="27">
        <f t="shared" si="117"/>
        <v>77488.319999999992</v>
      </c>
      <c r="AC144" s="27">
        <f t="shared" si="117"/>
        <v>81361.279999999999</v>
      </c>
      <c r="AD144" s="37">
        <f t="shared" si="117"/>
        <v>85408.959999999992</v>
      </c>
      <c r="AE144" s="83"/>
      <c r="AF144" s="50"/>
    </row>
    <row r="145" spans="1:32" x14ac:dyDescent="0.25">
      <c r="A145" s="28" t="s">
        <v>164</v>
      </c>
      <c r="B145" s="39">
        <v>19.829999999999998</v>
      </c>
      <c r="C145" s="40">
        <v>20.82</v>
      </c>
      <c r="D145" s="40">
        <v>21.86</v>
      </c>
      <c r="E145" s="40">
        <v>22.95</v>
      </c>
      <c r="F145" s="40">
        <v>24.1</v>
      </c>
      <c r="G145" s="80"/>
      <c r="H145" s="23"/>
      <c r="J145" s="34">
        <f t="shared" si="128"/>
        <v>2220.9599999999996</v>
      </c>
      <c r="K145" s="27">
        <f t="shared" si="128"/>
        <v>2331.84</v>
      </c>
      <c r="L145" s="27">
        <f t="shared" si="128"/>
        <v>2448.3200000000002</v>
      </c>
      <c r="M145" s="27">
        <f t="shared" si="128"/>
        <v>2570.3999999999996</v>
      </c>
      <c r="N145" s="27">
        <f t="shared" si="128"/>
        <v>2699.2</v>
      </c>
      <c r="O145" s="80"/>
      <c r="P145" s="23"/>
      <c r="R145" s="34">
        <f t="shared" si="116"/>
        <v>4812.079999999999</v>
      </c>
      <c r="S145" s="40">
        <f t="shared" si="116"/>
        <v>5052.3200000000006</v>
      </c>
      <c r="T145" s="40">
        <f t="shared" si="116"/>
        <v>5304.6933333333336</v>
      </c>
      <c r="U145" s="40">
        <f t="shared" si="116"/>
        <v>5569.2</v>
      </c>
      <c r="V145" s="40">
        <f t="shared" si="116"/>
        <v>5848.2666666666664</v>
      </c>
      <c r="W145" s="80"/>
      <c r="X145" s="23"/>
      <c r="Z145" s="34">
        <f t="shared" si="117"/>
        <v>57744.959999999992</v>
      </c>
      <c r="AA145" s="27">
        <f t="shared" si="117"/>
        <v>60627.840000000004</v>
      </c>
      <c r="AB145" s="27">
        <f t="shared" si="117"/>
        <v>63656.320000000007</v>
      </c>
      <c r="AC145" s="27">
        <f t="shared" si="117"/>
        <v>66830.399999999994</v>
      </c>
      <c r="AD145" s="37">
        <f t="shared" si="117"/>
        <v>70179.199999999997</v>
      </c>
      <c r="AE145" s="83"/>
      <c r="AF145" s="50"/>
    </row>
    <row r="146" spans="1:32" x14ac:dyDescent="0.25">
      <c r="A146" s="28" t="s">
        <v>165</v>
      </c>
      <c r="B146" s="39">
        <v>16.87</v>
      </c>
      <c r="C146" s="40">
        <v>17.71</v>
      </c>
      <c r="D146" s="40">
        <v>18.600000000000001</v>
      </c>
      <c r="E146" s="40">
        <v>19.53</v>
      </c>
      <c r="F146" s="40">
        <v>20.51</v>
      </c>
      <c r="G146" s="80"/>
      <c r="H146" s="23"/>
      <c r="J146" s="34">
        <f t="shared" si="128"/>
        <v>1889.44</v>
      </c>
      <c r="K146" s="27">
        <f t="shared" si="128"/>
        <v>1983.5200000000002</v>
      </c>
      <c r="L146" s="27">
        <f t="shared" si="128"/>
        <v>2083.2000000000003</v>
      </c>
      <c r="M146" s="27">
        <f t="shared" si="128"/>
        <v>2187.36</v>
      </c>
      <c r="N146" s="27">
        <f t="shared" si="128"/>
        <v>2297.12</v>
      </c>
      <c r="O146" s="80"/>
      <c r="P146" s="23"/>
      <c r="R146" s="34">
        <f t="shared" si="116"/>
        <v>4093.7866666666669</v>
      </c>
      <c r="S146" s="40">
        <f t="shared" si="116"/>
        <v>4297.626666666667</v>
      </c>
      <c r="T146" s="40">
        <f t="shared" si="116"/>
        <v>4513.6000000000004</v>
      </c>
      <c r="U146" s="40">
        <f t="shared" si="116"/>
        <v>4739.28</v>
      </c>
      <c r="V146" s="40">
        <f t="shared" si="116"/>
        <v>4977.0933333333332</v>
      </c>
      <c r="W146" s="80"/>
      <c r="X146" s="23"/>
      <c r="Z146" s="34">
        <f t="shared" si="117"/>
        <v>49125.440000000002</v>
      </c>
      <c r="AA146" s="27">
        <f t="shared" si="117"/>
        <v>51571.520000000004</v>
      </c>
      <c r="AB146" s="27">
        <f t="shared" si="117"/>
        <v>54163.200000000004</v>
      </c>
      <c r="AC146" s="27">
        <f t="shared" si="117"/>
        <v>56871.360000000001</v>
      </c>
      <c r="AD146" s="37">
        <f t="shared" si="117"/>
        <v>59725.119999999995</v>
      </c>
      <c r="AE146" s="83"/>
      <c r="AF146" s="50"/>
    </row>
    <row r="147" spans="1:32" x14ac:dyDescent="0.25">
      <c r="A147" s="28" t="s">
        <v>69</v>
      </c>
      <c r="B147" s="39">
        <v>21.04</v>
      </c>
      <c r="C147" s="40">
        <v>22.1</v>
      </c>
      <c r="D147" s="40">
        <v>23.2</v>
      </c>
      <c r="E147" s="40">
        <v>24.36</v>
      </c>
      <c r="F147" s="40">
        <v>25.58</v>
      </c>
      <c r="G147" s="80"/>
      <c r="H147" s="23"/>
      <c r="J147" s="34">
        <f>B147*80</f>
        <v>1683.1999999999998</v>
      </c>
      <c r="K147" s="27">
        <f>C147*80</f>
        <v>1768</v>
      </c>
      <c r="L147" s="27">
        <f>D147*80</f>
        <v>1856</v>
      </c>
      <c r="M147" s="27">
        <f>E147*80</f>
        <v>1948.8</v>
      </c>
      <c r="N147" s="27">
        <f>F147*80</f>
        <v>2046.3999999999999</v>
      </c>
      <c r="O147" s="80"/>
      <c r="P147" s="23"/>
      <c r="R147" s="34">
        <f t="shared" si="116"/>
        <v>3646.9333333333329</v>
      </c>
      <c r="S147" s="40">
        <f t="shared" si="116"/>
        <v>3830.6666666666665</v>
      </c>
      <c r="T147" s="40">
        <f t="shared" si="116"/>
        <v>4021.3333333333335</v>
      </c>
      <c r="U147" s="40">
        <f t="shared" si="116"/>
        <v>4222.3999999999996</v>
      </c>
      <c r="V147" s="40">
        <f t="shared" si="116"/>
        <v>4433.8666666666659</v>
      </c>
      <c r="W147" s="80"/>
      <c r="X147" s="23"/>
      <c r="Z147" s="34">
        <f t="shared" si="117"/>
        <v>43763.199999999997</v>
      </c>
      <c r="AA147" s="27">
        <f t="shared" si="117"/>
        <v>45968</v>
      </c>
      <c r="AB147" s="27">
        <f t="shared" si="117"/>
        <v>48256</v>
      </c>
      <c r="AC147" s="27">
        <f t="shared" si="117"/>
        <v>50668.799999999996</v>
      </c>
      <c r="AD147" s="37">
        <f t="shared" si="117"/>
        <v>53206.399999999994</v>
      </c>
      <c r="AE147" s="83"/>
      <c r="AF147" s="50"/>
    </row>
    <row r="148" spans="1:32" ht="14.1" customHeight="1" x14ac:dyDescent="0.25">
      <c r="A148" s="43"/>
      <c r="B148" s="44"/>
      <c r="C148" s="45"/>
      <c r="D148" s="45"/>
      <c r="E148" s="46"/>
      <c r="F148" s="45"/>
      <c r="G148" s="80"/>
      <c r="H148" s="23"/>
      <c r="J148" s="47"/>
      <c r="K148" s="46"/>
      <c r="L148" s="48"/>
      <c r="M148" s="49"/>
      <c r="N148" s="48"/>
      <c r="O148" s="80"/>
      <c r="P148" s="23"/>
      <c r="Q148" s="27"/>
      <c r="R148" s="47"/>
      <c r="S148" s="49"/>
      <c r="T148" s="48"/>
      <c r="U148" s="49"/>
      <c r="V148" s="48"/>
      <c r="W148" s="80"/>
      <c r="X148" s="23"/>
      <c r="Z148" s="47"/>
      <c r="AA148" s="49"/>
      <c r="AB148" s="48"/>
      <c r="AC148" s="49"/>
      <c r="AD148" s="48"/>
      <c r="AE148" s="83"/>
      <c r="AF148" s="50"/>
    </row>
    <row r="149" spans="1:32" s="21" customFormat="1" ht="14.1" customHeight="1" x14ac:dyDescent="0.25">
      <c r="A149" s="19" t="s">
        <v>219</v>
      </c>
      <c r="B149" s="20"/>
      <c r="E149" s="22"/>
      <c r="G149" s="80"/>
      <c r="H149" s="23"/>
      <c r="I149" s="2"/>
      <c r="J149" s="24"/>
      <c r="K149" s="22"/>
      <c r="L149" s="25"/>
      <c r="M149" s="26"/>
      <c r="N149" s="25"/>
      <c r="O149" s="80"/>
      <c r="P149" s="23"/>
      <c r="Q149" s="27"/>
      <c r="R149" s="24"/>
      <c r="S149" s="26"/>
      <c r="T149" s="25"/>
      <c r="U149" s="26"/>
      <c r="V149" s="25"/>
      <c r="W149" s="80"/>
      <c r="X149" s="23"/>
      <c r="Z149" s="24"/>
      <c r="AA149" s="26"/>
      <c r="AB149" s="25"/>
      <c r="AC149" s="26"/>
      <c r="AD149" s="25"/>
      <c r="AE149" s="80"/>
      <c r="AF149" s="23"/>
    </row>
    <row r="150" spans="1:32" x14ac:dyDescent="0.25">
      <c r="A150" s="28" t="s">
        <v>215</v>
      </c>
      <c r="B150" s="58">
        <v>14.84</v>
      </c>
      <c r="C150" s="59">
        <v>15.58</v>
      </c>
      <c r="D150" s="59">
        <v>16.36</v>
      </c>
      <c r="E150" s="59">
        <v>17.18</v>
      </c>
      <c r="F150" s="59">
        <v>18.04</v>
      </c>
      <c r="G150" s="80"/>
      <c r="H150" s="23"/>
      <c r="J150" s="60">
        <v>0</v>
      </c>
      <c r="K150" s="61">
        <v>0</v>
      </c>
      <c r="L150" s="62">
        <v>0</v>
      </c>
      <c r="M150" s="61">
        <v>0</v>
      </c>
      <c r="N150" s="62">
        <v>0</v>
      </c>
      <c r="O150" s="80"/>
      <c r="P150" s="23"/>
      <c r="R150" s="60">
        <v>0</v>
      </c>
      <c r="S150" s="61">
        <v>0</v>
      </c>
      <c r="T150" s="62">
        <v>0</v>
      </c>
      <c r="U150" s="61">
        <v>0</v>
      </c>
      <c r="V150" s="62">
        <v>0</v>
      </c>
      <c r="W150" s="80"/>
      <c r="X150" s="23"/>
      <c r="Z150" s="60">
        <v>0</v>
      </c>
      <c r="AA150" s="61">
        <v>0</v>
      </c>
      <c r="AB150" s="62">
        <v>0</v>
      </c>
      <c r="AC150" s="61">
        <v>0</v>
      </c>
      <c r="AD150" s="62">
        <v>0</v>
      </c>
      <c r="AE150" s="80"/>
      <c r="AF150" s="23"/>
    </row>
    <row r="151" spans="1:32" x14ac:dyDescent="0.25">
      <c r="A151" s="28" t="s">
        <v>216</v>
      </c>
      <c r="B151" s="58">
        <v>15</v>
      </c>
      <c r="C151" s="59">
        <v>0</v>
      </c>
      <c r="D151" s="59">
        <v>0</v>
      </c>
      <c r="E151" s="59">
        <v>0</v>
      </c>
      <c r="F151" s="59">
        <v>0</v>
      </c>
      <c r="G151" s="80"/>
      <c r="H151" s="23"/>
      <c r="J151" s="60">
        <v>0</v>
      </c>
      <c r="K151" s="61">
        <v>0</v>
      </c>
      <c r="L151" s="62">
        <v>0</v>
      </c>
      <c r="M151" s="61">
        <v>0</v>
      </c>
      <c r="N151" s="62">
        <v>0</v>
      </c>
      <c r="O151" s="80"/>
      <c r="P151" s="23"/>
      <c r="R151" s="60">
        <v>0</v>
      </c>
      <c r="S151" s="61">
        <v>0</v>
      </c>
      <c r="T151" s="62">
        <v>0</v>
      </c>
      <c r="U151" s="61">
        <v>0</v>
      </c>
      <c r="V151" s="62">
        <v>0</v>
      </c>
      <c r="W151" s="80"/>
      <c r="X151" s="23"/>
      <c r="Z151" s="60">
        <v>0</v>
      </c>
      <c r="AA151" s="61">
        <v>0</v>
      </c>
      <c r="AB151" s="62">
        <v>0</v>
      </c>
      <c r="AC151" s="61">
        <v>0</v>
      </c>
      <c r="AD151" s="62">
        <v>0</v>
      </c>
      <c r="AE151" s="80"/>
      <c r="AF151" s="23"/>
    </row>
    <row r="152" spans="1:32" x14ac:dyDescent="0.25">
      <c r="A152" s="28" t="s">
        <v>220</v>
      </c>
      <c r="B152" s="58">
        <v>20</v>
      </c>
      <c r="C152" s="59">
        <v>0</v>
      </c>
      <c r="D152" s="59">
        <v>0</v>
      </c>
      <c r="E152" s="59">
        <v>0</v>
      </c>
      <c r="F152" s="59">
        <v>0</v>
      </c>
      <c r="G152" s="80"/>
      <c r="H152" s="23"/>
      <c r="J152" s="60">
        <v>0</v>
      </c>
      <c r="K152" s="61">
        <v>0</v>
      </c>
      <c r="L152" s="62">
        <v>0</v>
      </c>
      <c r="M152" s="61">
        <v>0</v>
      </c>
      <c r="N152" s="62">
        <v>0</v>
      </c>
      <c r="O152" s="80"/>
      <c r="P152" s="23"/>
      <c r="R152" s="60">
        <v>0</v>
      </c>
      <c r="S152" s="61">
        <v>0</v>
      </c>
      <c r="T152" s="62">
        <v>0</v>
      </c>
      <c r="U152" s="61">
        <v>0</v>
      </c>
      <c r="V152" s="62">
        <v>0</v>
      </c>
      <c r="W152" s="80"/>
      <c r="X152" s="23"/>
      <c r="Z152" s="60">
        <v>0</v>
      </c>
      <c r="AA152" s="61">
        <v>0</v>
      </c>
      <c r="AB152" s="62">
        <v>0</v>
      </c>
      <c r="AC152" s="61">
        <v>0</v>
      </c>
      <c r="AD152" s="62">
        <v>0</v>
      </c>
      <c r="AE152" s="80"/>
      <c r="AF152" s="23"/>
    </row>
    <row r="153" spans="1:32" x14ac:dyDescent="0.25">
      <c r="A153" s="28" t="s">
        <v>221</v>
      </c>
      <c r="B153" s="39">
        <v>24.86</v>
      </c>
      <c r="C153" s="40">
        <v>26.12</v>
      </c>
      <c r="D153" s="41">
        <v>27.43</v>
      </c>
      <c r="E153" s="40">
        <v>28.8</v>
      </c>
      <c r="F153" s="41">
        <v>30.25</v>
      </c>
      <c r="G153" s="80"/>
      <c r="H153" s="23"/>
      <c r="J153" s="60">
        <v>0</v>
      </c>
      <c r="K153" s="61">
        <v>0</v>
      </c>
      <c r="L153" s="62">
        <v>0</v>
      </c>
      <c r="M153" s="61">
        <v>0</v>
      </c>
      <c r="N153" s="62">
        <v>0</v>
      </c>
      <c r="O153" s="80"/>
      <c r="P153" s="23"/>
      <c r="R153" s="60">
        <v>0</v>
      </c>
      <c r="S153" s="61">
        <v>0</v>
      </c>
      <c r="T153" s="62">
        <v>0</v>
      </c>
      <c r="U153" s="61">
        <v>0</v>
      </c>
      <c r="V153" s="62">
        <v>0</v>
      </c>
      <c r="W153" s="80"/>
      <c r="X153" s="23"/>
      <c r="Z153" s="60">
        <v>0</v>
      </c>
      <c r="AA153" s="61">
        <v>0</v>
      </c>
      <c r="AB153" s="62">
        <v>0</v>
      </c>
      <c r="AC153" s="61">
        <v>0</v>
      </c>
      <c r="AD153" s="62">
        <v>0</v>
      </c>
      <c r="AE153" s="80"/>
      <c r="AF153" s="23"/>
    </row>
    <row r="154" spans="1:32" x14ac:dyDescent="0.25">
      <c r="A154" s="28" t="s">
        <v>239</v>
      </c>
      <c r="B154" s="58">
        <v>10.5</v>
      </c>
      <c r="C154" s="59">
        <v>0</v>
      </c>
      <c r="D154" s="59">
        <v>0</v>
      </c>
      <c r="E154" s="59">
        <v>0</v>
      </c>
      <c r="F154" s="59">
        <v>0</v>
      </c>
      <c r="G154" s="80"/>
      <c r="H154" s="23"/>
      <c r="J154" s="60">
        <v>0</v>
      </c>
      <c r="K154" s="61">
        <v>0</v>
      </c>
      <c r="L154" s="62">
        <v>0</v>
      </c>
      <c r="M154" s="61">
        <v>0</v>
      </c>
      <c r="N154" s="62">
        <v>0</v>
      </c>
      <c r="O154" s="80"/>
      <c r="P154" s="23"/>
      <c r="R154" s="60">
        <v>0</v>
      </c>
      <c r="S154" s="61">
        <v>0</v>
      </c>
      <c r="T154" s="62">
        <v>0</v>
      </c>
      <c r="U154" s="61">
        <v>0</v>
      </c>
      <c r="V154" s="62">
        <v>0</v>
      </c>
      <c r="W154" s="80"/>
      <c r="X154" s="23"/>
      <c r="Z154" s="60">
        <v>0</v>
      </c>
      <c r="AA154" s="61">
        <v>0</v>
      </c>
      <c r="AB154" s="62">
        <v>0</v>
      </c>
      <c r="AC154" s="61">
        <v>0</v>
      </c>
      <c r="AD154" s="62">
        <v>0</v>
      </c>
      <c r="AE154" s="80"/>
      <c r="AF154" s="23"/>
    </row>
    <row r="155" spans="1:32" x14ac:dyDescent="0.25">
      <c r="A155" s="28" t="s">
        <v>224</v>
      </c>
      <c r="B155" s="58">
        <v>27</v>
      </c>
      <c r="C155" s="59">
        <v>0</v>
      </c>
      <c r="D155" s="59">
        <v>0</v>
      </c>
      <c r="E155" s="59">
        <v>0</v>
      </c>
      <c r="F155" s="59">
        <v>40</v>
      </c>
      <c r="G155" s="80"/>
      <c r="H155" s="23"/>
      <c r="J155" s="60">
        <v>0</v>
      </c>
      <c r="K155" s="61">
        <v>0</v>
      </c>
      <c r="L155" s="62">
        <v>0</v>
      </c>
      <c r="M155" s="61">
        <v>0</v>
      </c>
      <c r="N155" s="62">
        <v>0</v>
      </c>
      <c r="O155" s="80"/>
      <c r="P155" s="23"/>
      <c r="R155" s="60">
        <v>0</v>
      </c>
      <c r="S155" s="61">
        <v>0</v>
      </c>
      <c r="T155" s="62">
        <v>0</v>
      </c>
      <c r="U155" s="61">
        <v>0</v>
      </c>
      <c r="V155" s="62">
        <v>0</v>
      </c>
      <c r="W155" s="80"/>
      <c r="X155" s="23"/>
      <c r="Z155" s="60">
        <v>0</v>
      </c>
      <c r="AA155" s="61">
        <v>0</v>
      </c>
      <c r="AB155" s="62">
        <v>0</v>
      </c>
      <c r="AC155" s="61">
        <v>0</v>
      </c>
      <c r="AD155" s="62">
        <v>0</v>
      </c>
      <c r="AE155" s="80"/>
      <c r="AF155" s="23"/>
    </row>
    <row r="156" spans="1:32" ht="13.8" thickBot="1" x14ac:dyDescent="0.3">
      <c r="A156" s="28" t="s">
        <v>218</v>
      </c>
      <c r="B156" s="63">
        <v>17</v>
      </c>
      <c r="C156" s="64">
        <v>17.5</v>
      </c>
      <c r="D156" s="64">
        <v>18</v>
      </c>
      <c r="E156" s="65">
        <v>18.5</v>
      </c>
      <c r="F156" s="64">
        <v>19</v>
      </c>
      <c r="G156" s="87"/>
      <c r="H156" s="66"/>
      <c r="J156" s="67">
        <v>0</v>
      </c>
      <c r="K156" s="65">
        <v>0</v>
      </c>
      <c r="L156" s="64">
        <v>0</v>
      </c>
      <c r="M156" s="65">
        <v>0</v>
      </c>
      <c r="N156" s="64">
        <v>0</v>
      </c>
      <c r="O156" s="87"/>
      <c r="P156" s="66"/>
      <c r="R156" s="67">
        <v>0</v>
      </c>
      <c r="S156" s="65">
        <v>0</v>
      </c>
      <c r="T156" s="64">
        <v>0</v>
      </c>
      <c r="U156" s="65">
        <v>0</v>
      </c>
      <c r="V156" s="64">
        <v>0</v>
      </c>
      <c r="W156" s="87"/>
      <c r="X156" s="66"/>
      <c r="Z156" s="67">
        <v>0</v>
      </c>
      <c r="AA156" s="65">
        <v>0</v>
      </c>
      <c r="AB156" s="64">
        <v>0</v>
      </c>
      <c r="AC156" s="65">
        <v>0</v>
      </c>
      <c r="AD156" s="64">
        <v>0</v>
      </c>
      <c r="AE156" s="87"/>
      <c r="AF156" s="66"/>
    </row>
    <row r="157" spans="1:32" x14ac:dyDescent="0.25">
      <c r="A157" s="68"/>
      <c r="B157" s="69"/>
    </row>
    <row r="158" spans="1:32" x14ac:dyDescent="0.25">
      <c r="A158" s="68"/>
    </row>
    <row r="159" spans="1:32" x14ac:dyDescent="0.25">
      <c r="A159" s="70"/>
    </row>
    <row r="160" spans="1:32" x14ac:dyDescent="0.25">
      <c r="B160" s="2" t="s">
        <v>133</v>
      </c>
    </row>
    <row r="161" spans="2:18" x14ac:dyDescent="0.25">
      <c r="B161" s="71" t="s">
        <v>134</v>
      </c>
      <c r="C161" s="2" t="s">
        <v>136</v>
      </c>
    </row>
    <row r="162" spans="2:18" x14ac:dyDescent="0.25">
      <c r="B162" s="71" t="s">
        <v>135</v>
      </c>
      <c r="C162" s="2" t="s">
        <v>140</v>
      </c>
    </row>
    <row r="163" spans="2:18" x14ac:dyDescent="0.25">
      <c r="B163" s="71" t="s">
        <v>137</v>
      </c>
      <c r="C163" s="2" t="s">
        <v>146</v>
      </c>
    </row>
    <row r="164" spans="2:18" x14ac:dyDescent="0.25">
      <c r="B164" s="71" t="s">
        <v>138</v>
      </c>
      <c r="C164" s="2" t="s">
        <v>222</v>
      </c>
    </row>
    <row r="165" spans="2:18" x14ac:dyDescent="0.25">
      <c r="B165" s="71" t="s">
        <v>223</v>
      </c>
      <c r="C165" s="2" t="s">
        <v>226</v>
      </c>
    </row>
    <row r="166" spans="2:18" x14ac:dyDescent="0.25">
      <c r="B166" s="71" t="s">
        <v>225</v>
      </c>
      <c r="C166" s="2" t="s">
        <v>227</v>
      </c>
      <c r="R166" s="72"/>
    </row>
    <row r="167" spans="2:18" x14ac:dyDescent="0.25">
      <c r="B167" s="73" t="s">
        <v>237</v>
      </c>
      <c r="C167" s="2" t="s">
        <v>238</v>
      </c>
      <c r="R167" s="72"/>
    </row>
    <row r="168" spans="2:18" x14ac:dyDescent="0.25">
      <c r="B168" s="73"/>
      <c r="R168" s="72"/>
    </row>
    <row r="169" spans="2:18" x14ac:dyDescent="0.25">
      <c r="R169" s="72"/>
    </row>
    <row r="170" spans="2:18" x14ac:dyDescent="0.25">
      <c r="R170" s="72"/>
    </row>
  </sheetData>
  <sheetProtection password="D23F" sheet="1" objects="1" scenarios="1" selectLockedCells="1" selectUnlockedCells="1"/>
  <mergeCells count="5">
    <mergeCell ref="L3:V3"/>
    <mergeCell ref="B4:H4"/>
    <mergeCell ref="J4:P4"/>
    <mergeCell ref="R4:X4"/>
    <mergeCell ref="Z4:AF4"/>
  </mergeCells>
  <pageMargins left="0.25" right="0.25" top="0.75" bottom="0.75" header="0.3" footer="0.3"/>
  <pageSetup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09-10</vt:lpstr>
      <vt:lpstr>10-11</vt:lpstr>
      <vt:lpstr>11-12</vt:lpstr>
      <vt:lpstr>12-13</vt:lpstr>
      <vt:lpstr>13-14</vt:lpstr>
      <vt:lpstr>14-15 </vt:lpstr>
      <vt:lpstr>15-16</vt:lpstr>
      <vt:lpstr>16-17</vt:lpstr>
      <vt:lpstr>17-18</vt:lpstr>
      <vt:lpstr>18-19</vt:lpstr>
      <vt:lpstr>19-20</vt:lpstr>
      <vt:lpstr>20-21</vt:lpstr>
      <vt:lpstr>'15-16'!Print_Area</vt:lpstr>
      <vt:lpstr>'16-17'!Print_Area</vt:lpstr>
      <vt:lpstr>'17-18'!Print_Area</vt:lpstr>
      <vt:lpstr>'18-19'!Print_Area</vt:lpstr>
      <vt:lpstr>'09-10'!Print_Titles</vt:lpstr>
      <vt:lpstr>'10-11'!Print_Titles</vt:lpstr>
      <vt:lpstr>'11-12'!Print_Titles</vt:lpstr>
      <vt:lpstr>'12-13'!Print_Titles</vt:lpstr>
      <vt:lpstr>'13-14'!Print_Titles</vt:lpstr>
      <vt:lpstr>'14-15 '!Print_Titles</vt:lpstr>
      <vt:lpstr>'15-16'!Print_Titles</vt:lpstr>
      <vt:lpstr>'16-17'!Print_Titles</vt:lpstr>
      <vt:lpstr>'17-18'!Print_Titles</vt:lpstr>
      <vt:lpstr>'18-19'!Print_Titles</vt:lpstr>
      <vt:lpstr>'19-20'!Print_Titles</vt:lpstr>
      <vt:lpstr>'20-21'!Print_Titles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Article I</dc:title>
  <dc:creator>Kristi Bashor</dc:creator>
  <cp:lastModifiedBy>Mary Scheid</cp:lastModifiedBy>
  <cp:lastPrinted>2020-12-14T16:50:13Z</cp:lastPrinted>
  <dcterms:created xsi:type="dcterms:W3CDTF">2014-11-21T13:49:05Z</dcterms:created>
  <dcterms:modified xsi:type="dcterms:W3CDTF">2020-12-14T16:50:38Z</dcterms:modified>
</cp:coreProperties>
</file>